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rinterSettings/printerSettings1.bin" ContentType="application/vnd.openxmlformats-officedocument.spreadsheetml.printerSettings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https://pgone-my.sharepoint.com/personal/nunez_c_8_pg_com/Documents/Documents/TG CNM/"/>
    </mc:Choice>
  </mc:AlternateContent>
  <xr:revisionPtr revIDLastSave="155" documentId="8_{66E8778C-1098-4EB5-B0F8-8CDE395A25A5}" xr6:coauthVersionLast="47" xr6:coauthVersionMax="47" xr10:uidLastSave="{41725743-E656-43D7-90CF-C47F6ED3DB8D}"/>
  <bookViews>
    <workbookView xWindow="-110" yWindow="-16310" windowWidth="29020" windowHeight="15820" firstSheet="1" activeTab="6" xr2:uid="{00000000-000D-0000-FFFF-FFFF00000000}"/>
  </bookViews>
  <sheets>
    <sheet name="Pre-segmentación " sheetId="2" r:id="rId1"/>
    <sheet name="Supuestos " sheetId="3" r:id="rId2"/>
    <sheet name="Análisis Capacidad Instalada" sheetId="4" r:id="rId3"/>
    <sheet name="Inventario" sheetId="5" r:id="rId4"/>
    <sheet name="Calendario Inversiones" sheetId="6" r:id="rId5"/>
    <sheet name="Costo recetas" sheetId="7" state="hidden" r:id="rId6"/>
    <sheet name="Evaluación Financiera" sheetId="8" r:id="rId7"/>
    <sheet name="INDICADORES" sheetId="11" r:id="rId8"/>
    <sheet name="Resumen Anual" sheetId="9" r:id="rId9"/>
    <sheet name="Matriz de decisión" sheetId="10" r:id="rId10"/>
    <sheet name="Sheet1" sheetId="12" r:id="rId1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3" roundtripDataSignature="AMtx7mhH6XtVJdkyWFYS6mB3WpsV70H9Vg=="/>
    </ext>
  </extLst>
</workbook>
</file>

<file path=xl/calcChain.xml><?xml version="1.0" encoding="utf-8"?>
<calcChain xmlns="http://schemas.openxmlformats.org/spreadsheetml/2006/main">
  <c r="B169" i="8" l="1"/>
  <c r="B3" i="11" s="1"/>
  <c r="B42" i="8"/>
  <c r="AA9" i="6" l="1"/>
  <c r="AB9" i="6" s="1"/>
  <c r="O9" i="6"/>
  <c r="P9" i="6" s="1"/>
  <c r="Q9" i="6" s="1"/>
  <c r="R9" i="6" s="1"/>
  <c r="S9" i="6" s="1"/>
  <c r="T9" i="6" s="1"/>
  <c r="U9" i="6" s="1"/>
  <c r="V9" i="6" s="1"/>
  <c r="W9" i="6" s="1"/>
  <c r="X9" i="6" s="1"/>
  <c r="Y9" i="6" s="1"/>
  <c r="Z9" i="6" s="1"/>
  <c r="M9" i="6"/>
  <c r="L9" i="6"/>
  <c r="I9" i="6"/>
  <c r="J9" i="6" s="1"/>
  <c r="H9" i="6"/>
  <c r="AC9" i="6" l="1"/>
  <c r="AD9" i="6" s="1"/>
  <c r="AE9" i="6" s="1"/>
  <c r="AF9" i="6" s="1"/>
  <c r="AG9" i="6" s="1"/>
  <c r="AH9" i="6" s="1"/>
  <c r="AI9" i="6" s="1"/>
  <c r="AJ9" i="6" s="1"/>
  <c r="AK9" i="6" s="1"/>
  <c r="AL9" i="6" s="1"/>
  <c r="E19" i="6"/>
  <c r="AM9" i="6" l="1"/>
  <c r="AN9" i="6" s="1"/>
  <c r="AO9" i="6" s="1"/>
  <c r="AP9" i="6" s="1"/>
  <c r="AQ9" i="6" s="1"/>
  <c r="AR9" i="6" s="1"/>
  <c r="AS9" i="6" s="1"/>
  <c r="AT9" i="6" s="1"/>
  <c r="AU9" i="6" s="1"/>
  <c r="AV9" i="6" s="1"/>
  <c r="AW9" i="6" s="1"/>
  <c r="AX9" i="6" s="1"/>
  <c r="AY9" i="6" s="1"/>
  <c r="F19" i="6"/>
  <c r="G19" i="6" l="1"/>
  <c r="AZ9" i="6"/>
  <c r="BA9" i="6" s="1"/>
  <c r="BB9" i="6" s="1"/>
  <c r="BC9" i="6" s="1"/>
  <c r="BD9" i="6" s="1"/>
  <c r="BE9" i="6" s="1"/>
  <c r="BF9" i="6" s="1"/>
  <c r="BG9" i="6" s="1"/>
  <c r="BH9" i="6" s="1"/>
  <c r="BI9" i="6" s="1"/>
  <c r="BJ9" i="6" s="1"/>
  <c r="H19" i="6" l="1"/>
  <c r="C9" i="6" l="1"/>
  <c r="D19" i="6" s="1"/>
  <c r="G27" i="3"/>
  <c r="F27" i="3"/>
  <c r="C4" i="4"/>
  <c r="C5" i="4"/>
  <c r="G11" i="3"/>
  <c r="F11" i="3"/>
  <c r="G18" i="6"/>
  <c r="G21" i="6" s="1"/>
  <c r="H18" i="6"/>
  <c r="H21" i="6" s="1"/>
  <c r="E49" i="9"/>
  <c r="F49" i="9" s="1"/>
  <c r="E22" i="9"/>
  <c r="F22" i="9"/>
  <c r="E3" i="9"/>
  <c r="F3" i="9"/>
  <c r="BI200" i="8"/>
  <c r="BH200" i="8"/>
  <c r="BG200" i="8"/>
  <c r="BF200" i="8"/>
  <c r="BE200" i="8"/>
  <c r="BD200" i="8"/>
  <c r="BC200" i="8"/>
  <c r="BB200" i="8"/>
  <c r="BA200" i="8"/>
  <c r="AZ200" i="8"/>
  <c r="AY200" i="8"/>
  <c r="AX200" i="8"/>
  <c r="AW200" i="8"/>
  <c r="AV200" i="8"/>
  <c r="AU200" i="8"/>
  <c r="AT200" i="8"/>
  <c r="AS200" i="8"/>
  <c r="AR200" i="8"/>
  <c r="AQ200" i="8"/>
  <c r="AP200" i="8"/>
  <c r="AO200" i="8"/>
  <c r="AN200" i="8"/>
  <c r="AM200" i="8"/>
  <c r="AL200" i="8"/>
  <c r="BI137" i="8"/>
  <c r="BH137" i="8"/>
  <c r="BG137" i="8"/>
  <c r="BF137" i="8"/>
  <c r="BE137" i="8"/>
  <c r="BD137" i="8"/>
  <c r="BC137" i="8"/>
  <c r="BB137" i="8"/>
  <c r="BA137" i="8"/>
  <c r="AZ137" i="8"/>
  <c r="AY137" i="8"/>
  <c r="AX137" i="8"/>
  <c r="AW137" i="8"/>
  <c r="AV137" i="8"/>
  <c r="AU137" i="8"/>
  <c r="AT137" i="8"/>
  <c r="AS137" i="8"/>
  <c r="AR137" i="8"/>
  <c r="AQ137" i="8"/>
  <c r="AP137" i="8"/>
  <c r="AO137" i="8"/>
  <c r="AN137" i="8"/>
  <c r="AM137" i="8"/>
  <c r="AL137" i="8"/>
  <c r="B83" i="8"/>
  <c r="B82" i="8"/>
  <c r="B81" i="8"/>
  <c r="B80" i="8"/>
  <c r="AL38" i="8"/>
  <c r="BI22" i="8"/>
  <c r="BH22" i="8"/>
  <c r="BG22" i="8"/>
  <c r="BF22" i="8"/>
  <c r="BE22" i="8"/>
  <c r="BD22" i="8"/>
  <c r="BC22" i="8"/>
  <c r="BB22" i="8"/>
  <c r="BA22" i="8"/>
  <c r="AZ22" i="8"/>
  <c r="AY22" i="8"/>
  <c r="AX22" i="8"/>
  <c r="AW22" i="8"/>
  <c r="AV22" i="8"/>
  <c r="AU22" i="8"/>
  <c r="AT22" i="8"/>
  <c r="AS22" i="8"/>
  <c r="AR22" i="8"/>
  <c r="AQ22" i="8"/>
  <c r="AP22" i="8"/>
  <c r="AO22" i="8"/>
  <c r="AN22" i="8"/>
  <c r="AM22" i="8"/>
  <c r="AL22" i="8"/>
  <c r="F26" i="3"/>
  <c r="G26" i="3" s="1"/>
  <c r="F28" i="3"/>
  <c r="G28" i="3"/>
  <c r="Z53" i="8"/>
  <c r="AA53" i="8" s="1"/>
  <c r="N53" i="8"/>
  <c r="O53" i="8" s="1"/>
  <c r="P53" i="8" s="1"/>
  <c r="Q53" i="8" s="1"/>
  <c r="D22" i="8"/>
  <c r="E22" i="8"/>
  <c r="F22" i="8"/>
  <c r="G22" i="8"/>
  <c r="H22" i="8"/>
  <c r="I22" i="8"/>
  <c r="J22" i="8"/>
  <c r="K22" i="8"/>
  <c r="L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C22" i="8"/>
  <c r="E28" i="3"/>
  <c r="E27" i="3"/>
  <c r="E26" i="3"/>
  <c r="D28" i="3"/>
  <c r="D27" i="3"/>
  <c r="D26" i="3"/>
  <c r="C32" i="3"/>
  <c r="D31" i="2"/>
  <c r="C27" i="2"/>
  <c r="C26" i="2"/>
  <c r="J5" i="11"/>
  <c r="J8" i="11"/>
  <c r="J9" i="11"/>
  <c r="C33" i="3"/>
  <c r="C98" i="8"/>
  <c r="D98" i="8" s="1"/>
  <c r="E98" i="8" s="1"/>
  <c r="F98" i="8" s="1"/>
  <c r="G98" i="8" s="1"/>
  <c r="H98" i="8" s="1"/>
  <c r="I98" i="8" s="1"/>
  <c r="J98" i="8" s="1"/>
  <c r="K98" i="8" s="1"/>
  <c r="L98" i="8" s="1"/>
  <c r="M98" i="8" s="1"/>
  <c r="D4" i="11"/>
  <c r="B9" i="11"/>
  <c r="D3" i="11"/>
  <c r="B167" i="8"/>
  <c r="B164" i="8"/>
  <c r="B166" i="8"/>
  <c r="B163" i="8"/>
  <c r="C17" i="6"/>
  <c r="C14" i="6"/>
  <c r="C16" i="6"/>
  <c r="C5" i="6"/>
  <c r="B165" i="8" s="1"/>
  <c r="C21" i="10"/>
  <c r="D21" i="10"/>
  <c r="E21" i="10"/>
  <c r="B21" i="10"/>
  <c r="C49" i="9"/>
  <c r="D49" i="9"/>
  <c r="C2" i="8"/>
  <c r="D2" i="8"/>
  <c r="E2" i="8"/>
  <c r="F2" i="8" s="1"/>
  <c r="G2" i="8" s="1"/>
  <c r="H2" i="8" s="1"/>
  <c r="I2" i="8" s="1"/>
  <c r="J2" i="8" s="1"/>
  <c r="K2" i="8" s="1"/>
  <c r="L2" i="8" s="1"/>
  <c r="M2" i="8" s="1"/>
  <c r="N2" i="8" s="1"/>
  <c r="O2" i="8" s="1"/>
  <c r="P2" i="8" s="1"/>
  <c r="Q2" i="8" s="1"/>
  <c r="R2" i="8" s="1"/>
  <c r="S2" i="8" s="1"/>
  <c r="T2" i="8" s="1"/>
  <c r="U2" i="8" s="1"/>
  <c r="V2" i="8" s="1"/>
  <c r="W2" i="8" s="1"/>
  <c r="X2" i="8" s="1"/>
  <c r="Y2" i="8" s="1"/>
  <c r="Z2" i="8" s="1"/>
  <c r="AA2" i="8" s="1"/>
  <c r="AB2" i="8" s="1"/>
  <c r="AC2" i="8" s="1"/>
  <c r="AD2" i="8" s="1"/>
  <c r="AE2" i="8" s="1"/>
  <c r="AF2" i="8" s="1"/>
  <c r="C224" i="8"/>
  <c r="D224" i="8" s="1"/>
  <c r="B245" i="8"/>
  <c r="C185" i="8"/>
  <c r="D185" i="8" s="1"/>
  <c r="E185" i="8" s="1"/>
  <c r="F185" i="8" s="1"/>
  <c r="G185" i="8" s="1"/>
  <c r="H185" i="8" s="1"/>
  <c r="I185" i="8" s="1"/>
  <c r="J185" i="8" s="1"/>
  <c r="K185" i="8" s="1"/>
  <c r="L185" i="8" s="1"/>
  <c r="M185" i="8" s="1"/>
  <c r="N185" i="8" s="1"/>
  <c r="O185" i="8" s="1"/>
  <c r="P185" i="8" s="1"/>
  <c r="Q185" i="8" s="1"/>
  <c r="R185" i="8" s="1"/>
  <c r="S185" i="8" s="1"/>
  <c r="T185" i="8" s="1"/>
  <c r="U185" i="8" s="1"/>
  <c r="V185" i="8" s="1"/>
  <c r="W185" i="8" s="1"/>
  <c r="X185" i="8" s="1"/>
  <c r="Y185" i="8" s="1"/>
  <c r="Z185" i="8" s="1"/>
  <c r="AA185" i="8" s="1"/>
  <c r="AB185" i="8" s="1"/>
  <c r="AC185" i="8" s="1"/>
  <c r="AD185" i="8" s="1"/>
  <c r="AE185" i="8" s="1"/>
  <c r="AF185" i="8" s="1"/>
  <c r="AG185" i="8" s="1"/>
  <c r="AH185" i="8" s="1"/>
  <c r="AI185" i="8" s="1"/>
  <c r="AJ185" i="8" s="1"/>
  <c r="AK185" i="8" s="1"/>
  <c r="AL185" i="8" s="1"/>
  <c r="AM185" i="8" s="1"/>
  <c r="D171" i="8"/>
  <c r="E171" i="8" s="1"/>
  <c r="C22" i="9"/>
  <c r="D22" i="9"/>
  <c r="C3" i="9"/>
  <c r="D3" i="9"/>
  <c r="C291" i="8"/>
  <c r="C292" i="8" s="1"/>
  <c r="C289" i="8"/>
  <c r="C288" i="8" s="1"/>
  <c r="G287" i="8"/>
  <c r="H287" i="8" s="1"/>
  <c r="E287" i="8"/>
  <c r="D287" i="8" s="1"/>
  <c r="K282" i="8"/>
  <c r="K283" i="8" s="1"/>
  <c r="C282" i="8"/>
  <c r="C283" i="8" s="1"/>
  <c r="K280" i="8"/>
  <c r="K279" i="8" s="1"/>
  <c r="C280" i="8"/>
  <c r="C279" i="8" s="1"/>
  <c r="O278" i="8"/>
  <c r="P278" i="8"/>
  <c r="M278" i="8"/>
  <c r="L278" i="8" s="1"/>
  <c r="G278" i="8"/>
  <c r="H278" i="8" s="1"/>
  <c r="E278" i="8"/>
  <c r="D278" i="8" s="1"/>
  <c r="AA98" i="8"/>
  <c r="F14" i="3" s="1"/>
  <c r="AB98" i="8"/>
  <c r="G14" i="3" s="1"/>
  <c r="AA37" i="8"/>
  <c r="F12" i="3" s="1"/>
  <c r="F13" i="3" s="1"/>
  <c r="O98" i="8"/>
  <c r="P98" i="8" s="1"/>
  <c r="Q98" i="8" s="1"/>
  <c r="R98" i="8" s="1"/>
  <c r="S98" i="8" s="1"/>
  <c r="T98" i="8" s="1"/>
  <c r="U98" i="8" s="1"/>
  <c r="V98" i="8" s="1"/>
  <c r="W98" i="8" s="1"/>
  <c r="X98" i="8" s="1"/>
  <c r="Y98" i="8" s="1"/>
  <c r="O37" i="8"/>
  <c r="P37" i="8" s="1"/>
  <c r="C37" i="8"/>
  <c r="C38" i="8" s="1"/>
  <c r="Z151" i="8"/>
  <c r="AA151" i="8" s="1"/>
  <c r="AB151" i="8" s="1"/>
  <c r="AC151" i="8" s="1"/>
  <c r="AD151" i="8" s="1"/>
  <c r="AE151" i="8" s="1"/>
  <c r="AF151" i="8" s="1"/>
  <c r="AG151" i="8" s="1"/>
  <c r="AH151" i="8" s="1"/>
  <c r="AI151" i="8" s="1"/>
  <c r="AJ151" i="8" s="1"/>
  <c r="AK151" i="8" s="1"/>
  <c r="AL151" i="8" s="1"/>
  <c r="AM151" i="8" s="1"/>
  <c r="N151" i="8"/>
  <c r="O151" i="8" s="1"/>
  <c r="P151" i="8" s="1"/>
  <c r="Q151" i="8" s="1"/>
  <c r="R151" i="8" s="1"/>
  <c r="S151" i="8" s="1"/>
  <c r="T151" i="8" s="1"/>
  <c r="U151" i="8" s="1"/>
  <c r="V151" i="8" s="1"/>
  <c r="W151" i="8" s="1"/>
  <c r="X151" i="8" s="1"/>
  <c r="C151" i="8"/>
  <c r="D151" i="8" s="1"/>
  <c r="E151" i="8" s="1"/>
  <c r="F151" i="8" s="1"/>
  <c r="G151" i="8" s="1"/>
  <c r="H151" i="8" s="1"/>
  <c r="I151" i="8" s="1"/>
  <c r="J151" i="8" s="1"/>
  <c r="K151" i="8" s="1"/>
  <c r="L151" i="8" s="1"/>
  <c r="Z150" i="8"/>
  <c r="AA150" i="8" s="1"/>
  <c r="AB150" i="8" s="1"/>
  <c r="AC150" i="8" s="1"/>
  <c r="AD150" i="8" s="1"/>
  <c r="AE150" i="8" s="1"/>
  <c r="AF150" i="8" s="1"/>
  <c r="AG150" i="8" s="1"/>
  <c r="AH150" i="8" s="1"/>
  <c r="AI150" i="8" s="1"/>
  <c r="AJ150" i="8" s="1"/>
  <c r="AK150" i="8" s="1"/>
  <c r="AL150" i="8" s="1"/>
  <c r="AM150" i="8" s="1"/>
  <c r="N150" i="8"/>
  <c r="O150" i="8"/>
  <c r="P150" i="8" s="1"/>
  <c r="Q150" i="8" s="1"/>
  <c r="R150" i="8" s="1"/>
  <c r="S150" i="8" s="1"/>
  <c r="T150" i="8" s="1"/>
  <c r="U150" i="8" s="1"/>
  <c r="V150" i="8" s="1"/>
  <c r="W150" i="8" s="1"/>
  <c r="X150" i="8" s="1"/>
  <c r="C150" i="8"/>
  <c r="D150" i="8" s="1"/>
  <c r="E150" i="8" s="1"/>
  <c r="F150" i="8" s="1"/>
  <c r="G150" i="8" s="1"/>
  <c r="H150" i="8" s="1"/>
  <c r="I150" i="8" s="1"/>
  <c r="J150" i="8" s="1"/>
  <c r="K150" i="8" s="1"/>
  <c r="L150" i="8" s="1"/>
  <c r="C149" i="8"/>
  <c r="D149" i="8" s="1"/>
  <c r="E149" i="8" s="1"/>
  <c r="F149" i="8" s="1"/>
  <c r="G149" i="8" s="1"/>
  <c r="H149" i="8" s="1"/>
  <c r="I149" i="8" s="1"/>
  <c r="J149" i="8" s="1"/>
  <c r="K149" i="8" s="1"/>
  <c r="L149" i="8" s="1"/>
  <c r="M149" i="8" s="1"/>
  <c r="N149" i="8" s="1"/>
  <c r="O149" i="8" s="1"/>
  <c r="P149" i="8" s="1"/>
  <c r="Q149" i="8" s="1"/>
  <c r="R149" i="8" s="1"/>
  <c r="S149" i="8" s="1"/>
  <c r="T149" i="8" s="1"/>
  <c r="U149" i="8" s="1"/>
  <c r="V149" i="8" s="1"/>
  <c r="W149" i="8" s="1"/>
  <c r="X149" i="8" s="1"/>
  <c r="Y149" i="8" s="1"/>
  <c r="Z149" i="8" s="1"/>
  <c r="AA149" i="8" s="1"/>
  <c r="AB149" i="8" s="1"/>
  <c r="AC149" i="8" s="1"/>
  <c r="AD149" i="8" s="1"/>
  <c r="AE149" i="8" s="1"/>
  <c r="AF149" i="8" s="1"/>
  <c r="AG149" i="8" s="1"/>
  <c r="AH149" i="8" s="1"/>
  <c r="AI149" i="8" s="1"/>
  <c r="AJ149" i="8" s="1"/>
  <c r="AK149" i="8" s="1"/>
  <c r="AL149" i="8" s="1"/>
  <c r="AM149" i="8" s="1"/>
  <c r="AN149" i="8" s="1"/>
  <c r="AO149" i="8" s="1"/>
  <c r="AP149" i="8" s="1"/>
  <c r="AQ149" i="8" s="1"/>
  <c r="AR149" i="8" s="1"/>
  <c r="AS149" i="8" s="1"/>
  <c r="AT149" i="8" s="1"/>
  <c r="AU149" i="8" s="1"/>
  <c r="AV149" i="8" s="1"/>
  <c r="AW149" i="8" s="1"/>
  <c r="AX149" i="8" s="1"/>
  <c r="AY149" i="8" s="1"/>
  <c r="AZ149" i="8" s="1"/>
  <c r="BA149" i="8" s="1"/>
  <c r="BB149" i="8" s="1"/>
  <c r="BC149" i="8" s="1"/>
  <c r="BD149" i="8" s="1"/>
  <c r="BE149" i="8" s="1"/>
  <c r="BF149" i="8" s="1"/>
  <c r="BG149" i="8" s="1"/>
  <c r="BH149" i="8" s="1"/>
  <c r="BI149" i="8" s="1"/>
  <c r="C148" i="8"/>
  <c r="D148" i="8" s="1"/>
  <c r="E148" i="8" s="1"/>
  <c r="F148" i="8" s="1"/>
  <c r="G148" i="8" s="1"/>
  <c r="H148" i="8" s="1"/>
  <c r="I148" i="8" s="1"/>
  <c r="J148" i="8" s="1"/>
  <c r="K148" i="8" s="1"/>
  <c r="L148" i="8" s="1"/>
  <c r="M148" i="8" s="1"/>
  <c r="N148" i="8" s="1"/>
  <c r="Z38" i="8"/>
  <c r="N38" i="8"/>
  <c r="B38" i="8"/>
  <c r="C125" i="8"/>
  <c r="D125" i="8" s="1"/>
  <c r="E125" i="8" s="1"/>
  <c r="F125" i="8" s="1"/>
  <c r="G125" i="8" s="1"/>
  <c r="H125" i="8" s="1"/>
  <c r="I125" i="8" s="1"/>
  <c r="J125" i="8" s="1"/>
  <c r="K125" i="8" s="1"/>
  <c r="L125" i="8" s="1"/>
  <c r="M125" i="8" s="1"/>
  <c r="N125" i="8" s="1"/>
  <c r="O125" i="8" s="1"/>
  <c r="P125" i="8" s="1"/>
  <c r="Q125" i="8" s="1"/>
  <c r="R125" i="8" s="1"/>
  <c r="S125" i="8" s="1"/>
  <c r="T125" i="8" s="1"/>
  <c r="U125" i="8" s="1"/>
  <c r="V125" i="8" s="1"/>
  <c r="W125" i="8" s="1"/>
  <c r="X125" i="8" s="1"/>
  <c r="Y125" i="8" s="1"/>
  <c r="Z125" i="8" s="1"/>
  <c r="AA125" i="8" s="1"/>
  <c r="AB125" i="8" s="1"/>
  <c r="AC125" i="8" s="1"/>
  <c r="AD125" i="8" s="1"/>
  <c r="AE125" i="8" s="1"/>
  <c r="AF125" i="8" s="1"/>
  <c r="AG125" i="8" s="1"/>
  <c r="AH125" i="8" s="1"/>
  <c r="AI125" i="8" s="1"/>
  <c r="AJ125" i="8" s="1"/>
  <c r="AK125" i="8" s="1"/>
  <c r="AL125" i="8" s="1"/>
  <c r="AM125" i="8" s="1"/>
  <c r="AN125" i="8" s="1"/>
  <c r="AO125" i="8" s="1"/>
  <c r="AP125" i="8" s="1"/>
  <c r="AQ125" i="8" s="1"/>
  <c r="AR125" i="8" s="1"/>
  <c r="AS125" i="8" s="1"/>
  <c r="AT125" i="8" s="1"/>
  <c r="AU125" i="8" s="1"/>
  <c r="AV125" i="8" s="1"/>
  <c r="AW125" i="8" s="1"/>
  <c r="AX125" i="8" s="1"/>
  <c r="AY125" i="8" s="1"/>
  <c r="AZ125" i="8" s="1"/>
  <c r="BA125" i="8" s="1"/>
  <c r="BB125" i="8" s="1"/>
  <c r="BC125" i="8" s="1"/>
  <c r="BD125" i="8" s="1"/>
  <c r="BE125" i="8" s="1"/>
  <c r="BF125" i="8" s="1"/>
  <c r="BG125" i="8" s="1"/>
  <c r="BH125" i="8" s="1"/>
  <c r="BI125" i="8" s="1"/>
  <c r="N104" i="8"/>
  <c r="N110" i="8"/>
  <c r="N107" i="8"/>
  <c r="O107" i="8" s="1"/>
  <c r="P107" i="8" s="1"/>
  <c r="Q107" i="8" s="1"/>
  <c r="R107" i="8" s="1"/>
  <c r="S107" i="8" s="1"/>
  <c r="T107" i="8" s="1"/>
  <c r="U107" i="8" s="1"/>
  <c r="V107" i="8" s="1"/>
  <c r="W107" i="8" s="1"/>
  <c r="X107" i="8" s="1"/>
  <c r="Y107" i="8" s="1"/>
  <c r="Z107" i="8" s="1"/>
  <c r="C119" i="8"/>
  <c r="D119" i="8" s="1"/>
  <c r="E119" i="8" s="1"/>
  <c r="F119" i="8" s="1"/>
  <c r="G119" i="8" s="1"/>
  <c r="H119" i="8" s="1"/>
  <c r="I119" i="8" s="1"/>
  <c r="J119" i="8" s="1"/>
  <c r="K119" i="8" s="1"/>
  <c r="L119" i="8" s="1"/>
  <c r="M119" i="8" s="1"/>
  <c r="N119" i="8" s="1"/>
  <c r="O119" i="8" s="1"/>
  <c r="P119" i="8" s="1"/>
  <c r="Q119" i="8" s="1"/>
  <c r="R119" i="8" s="1"/>
  <c r="S119" i="8" s="1"/>
  <c r="T119" i="8" s="1"/>
  <c r="U119" i="8" s="1"/>
  <c r="V119" i="8" s="1"/>
  <c r="W119" i="8" s="1"/>
  <c r="X119" i="8" s="1"/>
  <c r="Y119" i="8" s="1"/>
  <c r="Z119" i="8" s="1"/>
  <c r="AA119" i="8" s="1"/>
  <c r="AB119" i="8" s="1"/>
  <c r="AC119" i="8" s="1"/>
  <c r="AD119" i="8" s="1"/>
  <c r="AE119" i="8" s="1"/>
  <c r="AF119" i="8" s="1"/>
  <c r="AG119" i="8" s="1"/>
  <c r="AH119" i="8" s="1"/>
  <c r="AI119" i="8" s="1"/>
  <c r="AJ119" i="8" s="1"/>
  <c r="AK119" i="8" s="1"/>
  <c r="AL119" i="8" s="1"/>
  <c r="AM119" i="8" s="1"/>
  <c r="AA20" i="8"/>
  <c r="C21" i="8"/>
  <c r="I16" i="2"/>
  <c r="L19" i="2"/>
  <c r="N19" i="2"/>
  <c r="L22" i="2"/>
  <c r="N22" i="2"/>
  <c r="O20" i="8"/>
  <c r="P20" i="8" s="1"/>
  <c r="Q20" i="8" s="1"/>
  <c r="R20" i="8" s="1"/>
  <c r="S20" i="8" s="1"/>
  <c r="L21" i="2"/>
  <c r="N21" i="2"/>
  <c r="C20" i="8"/>
  <c r="D20" i="8" s="1"/>
  <c r="C106" i="8"/>
  <c r="D106" i="8" s="1"/>
  <c r="E106" i="8" s="1"/>
  <c r="F106" i="8" s="1"/>
  <c r="G106" i="8" s="1"/>
  <c r="H106" i="8" s="1"/>
  <c r="I106" i="8" s="1"/>
  <c r="J106" i="8" s="1"/>
  <c r="K106" i="8" s="1"/>
  <c r="L106" i="8" s="1"/>
  <c r="M106" i="8" s="1"/>
  <c r="N106" i="8" s="1"/>
  <c r="AA99" i="8"/>
  <c r="AB99" i="8" s="1"/>
  <c r="AC99" i="8" s="1"/>
  <c r="AD99" i="8" s="1"/>
  <c r="AE99" i="8" s="1"/>
  <c r="AF99" i="8" s="1"/>
  <c r="AG99" i="8" s="1"/>
  <c r="AH99" i="8" s="1"/>
  <c r="AI99" i="8" s="1"/>
  <c r="AJ99" i="8" s="1"/>
  <c r="AK99" i="8" s="1"/>
  <c r="AL99" i="8" s="1"/>
  <c r="AM99" i="8" s="1"/>
  <c r="AN99" i="8" s="1"/>
  <c r="AO99" i="8" s="1"/>
  <c r="AP99" i="8" s="1"/>
  <c r="AQ99" i="8" s="1"/>
  <c r="AR99" i="8" s="1"/>
  <c r="AS99" i="8" s="1"/>
  <c r="AT99" i="8" s="1"/>
  <c r="AU99" i="8" s="1"/>
  <c r="AV99" i="8" s="1"/>
  <c r="AW99" i="8" s="1"/>
  <c r="AX99" i="8" s="1"/>
  <c r="AY99" i="8" s="1"/>
  <c r="AZ99" i="8" s="1"/>
  <c r="BA99" i="8" s="1"/>
  <c r="BB99" i="8" s="1"/>
  <c r="BC99" i="8" s="1"/>
  <c r="BD99" i="8" s="1"/>
  <c r="BE99" i="8" s="1"/>
  <c r="BF99" i="8" s="1"/>
  <c r="BG99" i="8" s="1"/>
  <c r="BH99" i="8" s="1"/>
  <c r="BI99" i="8" s="1"/>
  <c r="C99" i="8"/>
  <c r="D99" i="8"/>
  <c r="E99" i="8" s="1"/>
  <c r="F99" i="8" s="1"/>
  <c r="G99" i="8" s="1"/>
  <c r="H99" i="8" s="1"/>
  <c r="I99" i="8" s="1"/>
  <c r="J99" i="8" s="1"/>
  <c r="K99" i="8" s="1"/>
  <c r="L99" i="8" s="1"/>
  <c r="M99" i="8" s="1"/>
  <c r="N99" i="8" s="1"/>
  <c r="O99" i="8" s="1"/>
  <c r="P99" i="8" s="1"/>
  <c r="Q99" i="8" s="1"/>
  <c r="R99" i="8" s="1"/>
  <c r="S99" i="8" s="1"/>
  <c r="T99" i="8" s="1"/>
  <c r="U99" i="8" s="1"/>
  <c r="V99" i="8" s="1"/>
  <c r="W99" i="8" s="1"/>
  <c r="X99" i="8" s="1"/>
  <c r="Y99" i="8" s="1"/>
  <c r="B87" i="8"/>
  <c r="B88" i="8"/>
  <c r="C88" i="8" s="1"/>
  <c r="D88" i="8" s="1"/>
  <c r="E88" i="8" s="1"/>
  <c r="F88" i="8" s="1"/>
  <c r="G88" i="8" s="1"/>
  <c r="H88" i="8" s="1"/>
  <c r="I88" i="8" s="1"/>
  <c r="J88" i="8" s="1"/>
  <c r="K88" i="8" s="1"/>
  <c r="L88" i="8" s="1"/>
  <c r="M88" i="8" s="1"/>
  <c r="N88" i="8" s="1"/>
  <c r="O88" i="8" s="1"/>
  <c r="P88" i="8" s="1"/>
  <c r="Q88" i="8" s="1"/>
  <c r="R88" i="8" s="1"/>
  <c r="S88" i="8" s="1"/>
  <c r="T88" i="8" s="1"/>
  <c r="U88" i="8" s="1"/>
  <c r="V88" i="8" s="1"/>
  <c r="W88" i="8" s="1"/>
  <c r="X88" i="8" s="1"/>
  <c r="Y88" i="8" s="1"/>
  <c r="Z88" i="8" s="1"/>
  <c r="AA88" i="8" s="1"/>
  <c r="AB88" i="8" s="1"/>
  <c r="AC88" i="8" s="1"/>
  <c r="AD88" i="8" s="1"/>
  <c r="AE88" i="8" s="1"/>
  <c r="AF88" i="8" s="1"/>
  <c r="AG88" i="8" s="1"/>
  <c r="AH88" i="8" s="1"/>
  <c r="AI88" i="8" s="1"/>
  <c r="AJ88" i="8" s="1"/>
  <c r="AK88" i="8" s="1"/>
  <c r="AL88" i="8" s="1"/>
  <c r="AM88" i="8" s="1"/>
  <c r="AN88" i="8" s="1"/>
  <c r="AO88" i="8" s="1"/>
  <c r="AP88" i="8" s="1"/>
  <c r="AQ88" i="8" s="1"/>
  <c r="AR88" i="8" s="1"/>
  <c r="AS88" i="8" s="1"/>
  <c r="AT88" i="8" s="1"/>
  <c r="AU88" i="8" s="1"/>
  <c r="AV88" i="8" s="1"/>
  <c r="AW88" i="8" s="1"/>
  <c r="AX88" i="8" s="1"/>
  <c r="AY88" i="8" s="1"/>
  <c r="AZ88" i="8" s="1"/>
  <c r="BA88" i="8" s="1"/>
  <c r="BB88" i="8" s="1"/>
  <c r="BC88" i="8" s="1"/>
  <c r="BD88" i="8" s="1"/>
  <c r="BE88" i="8" s="1"/>
  <c r="BF88" i="8" s="1"/>
  <c r="BG88" i="8" s="1"/>
  <c r="BH88" i="8" s="1"/>
  <c r="BI88" i="8" s="1"/>
  <c r="B89" i="8"/>
  <c r="C89" i="8" s="1"/>
  <c r="D89" i="8" s="1"/>
  <c r="E89" i="8" s="1"/>
  <c r="F89" i="8" s="1"/>
  <c r="G89" i="8" s="1"/>
  <c r="H89" i="8" s="1"/>
  <c r="I89" i="8" s="1"/>
  <c r="J89" i="8" s="1"/>
  <c r="K89" i="8" s="1"/>
  <c r="L89" i="8" s="1"/>
  <c r="M89" i="8" s="1"/>
  <c r="N89" i="8" s="1"/>
  <c r="O89" i="8" s="1"/>
  <c r="P89" i="8" s="1"/>
  <c r="Q89" i="8" s="1"/>
  <c r="R89" i="8" s="1"/>
  <c r="S89" i="8" s="1"/>
  <c r="T89" i="8" s="1"/>
  <c r="U89" i="8" s="1"/>
  <c r="V89" i="8" s="1"/>
  <c r="W89" i="8" s="1"/>
  <c r="X89" i="8" s="1"/>
  <c r="Y89" i="8" s="1"/>
  <c r="Z89" i="8" s="1"/>
  <c r="AA89" i="8" s="1"/>
  <c r="AB89" i="8" s="1"/>
  <c r="AC89" i="8" s="1"/>
  <c r="AD89" i="8" s="1"/>
  <c r="AE89" i="8" s="1"/>
  <c r="AF89" i="8" s="1"/>
  <c r="AG89" i="8" s="1"/>
  <c r="AH89" i="8" s="1"/>
  <c r="AI89" i="8" s="1"/>
  <c r="AJ89" i="8" s="1"/>
  <c r="AK89" i="8" s="1"/>
  <c r="AL89" i="8" s="1"/>
  <c r="AM89" i="8" s="1"/>
  <c r="AN89" i="8" s="1"/>
  <c r="AO89" i="8" s="1"/>
  <c r="AP89" i="8" s="1"/>
  <c r="AQ89" i="8" s="1"/>
  <c r="AR89" i="8" s="1"/>
  <c r="AS89" i="8" s="1"/>
  <c r="AT89" i="8" s="1"/>
  <c r="AU89" i="8" s="1"/>
  <c r="AV89" i="8" s="1"/>
  <c r="AW89" i="8" s="1"/>
  <c r="AX89" i="8" s="1"/>
  <c r="AY89" i="8" s="1"/>
  <c r="AZ89" i="8" s="1"/>
  <c r="BA89" i="8" s="1"/>
  <c r="BB89" i="8" s="1"/>
  <c r="BC89" i="8" s="1"/>
  <c r="BD89" i="8" s="1"/>
  <c r="BE89" i="8" s="1"/>
  <c r="BF89" i="8" s="1"/>
  <c r="BG89" i="8" s="1"/>
  <c r="BH89" i="8" s="1"/>
  <c r="BI89" i="8" s="1"/>
  <c r="AA70" i="8"/>
  <c r="AB70" i="8" s="1"/>
  <c r="AC70" i="8" s="1"/>
  <c r="AD70" i="8" s="1"/>
  <c r="AE70" i="8" s="1"/>
  <c r="AF70" i="8" s="1"/>
  <c r="AG70" i="8" s="1"/>
  <c r="AH70" i="8" s="1"/>
  <c r="AI70" i="8" s="1"/>
  <c r="AJ70" i="8" s="1"/>
  <c r="AK70" i="8" s="1"/>
  <c r="AL70" i="8" s="1"/>
  <c r="AM70" i="8" s="1"/>
  <c r="O71" i="8"/>
  <c r="O70" i="8"/>
  <c r="P70" i="8" s="1"/>
  <c r="Q70" i="8" s="1"/>
  <c r="R70" i="8" s="1"/>
  <c r="N74" i="8"/>
  <c r="M74" i="8"/>
  <c r="L74" i="8"/>
  <c r="K74" i="8"/>
  <c r="J74" i="8"/>
  <c r="I74" i="8"/>
  <c r="H74" i="8"/>
  <c r="G74" i="8"/>
  <c r="F74" i="8"/>
  <c r="E74" i="8"/>
  <c r="D74" i="8"/>
  <c r="C74" i="8"/>
  <c r="B74" i="8"/>
  <c r="C66" i="8"/>
  <c r="D66" i="8" s="1"/>
  <c r="E66" i="8" s="1"/>
  <c r="F66" i="8" s="1"/>
  <c r="G66" i="8" s="1"/>
  <c r="H66" i="8" s="1"/>
  <c r="I66" i="8" s="1"/>
  <c r="J66" i="8" s="1"/>
  <c r="K66" i="8" s="1"/>
  <c r="L66" i="8" s="1"/>
  <c r="M66" i="8" s="1"/>
  <c r="N66" i="8" s="1"/>
  <c r="O66" i="8" s="1"/>
  <c r="P66" i="8" s="1"/>
  <c r="Q66" i="8" s="1"/>
  <c r="R66" i="8" s="1"/>
  <c r="S66" i="8" s="1"/>
  <c r="T66" i="8" s="1"/>
  <c r="U66" i="8" s="1"/>
  <c r="V66" i="8" s="1"/>
  <c r="W66" i="8" s="1"/>
  <c r="X66" i="8" s="1"/>
  <c r="Y66" i="8" s="1"/>
  <c r="Z66" i="8" s="1"/>
  <c r="AA66" i="8" s="1"/>
  <c r="AB66" i="8" s="1"/>
  <c r="AC66" i="8" s="1"/>
  <c r="AD66" i="8" s="1"/>
  <c r="AE66" i="8" s="1"/>
  <c r="AF66" i="8" s="1"/>
  <c r="AG66" i="8" s="1"/>
  <c r="AH66" i="8" s="1"/>
  <c r="AI66" i="8" s="1"/>
  <c r="AJ66" i="8" s="1"/>
  <c r="AK66" i="8" s="1"/>
  <c r="AL66" i="8" s="1"/>
  <c r="AM66" i="8" s="1"/>
  <c r="AN66" i="8" s="1"/>
  <c r="AO66" i="8" s="1"/>
  <c r="AP66" i="8" s="1"/>
  <c r="AQ66" i="8" s="1"/>
  <c r="AR66" i="8" s="1"/>
  <c r="AS66" i="8" s="1"/>
  <c r="AT66" i="8" s="1"/>
  <c r="AU66" i="8" s="1"/>
  <c r="AV66" i="8" s="1"/>
  <c r="AW66" i="8" s="1"/>
  <c r="AX66" i="8" s="1"/>
  <c r="AY66" i="8" s="1"/>
  <c r="AZ66" i="8" s="1"/>
  <c r="BA66" i="8" s="1"/>
  <c r="BB66" i="8" s="1"/>
  <c r="BC66" i="8" s="1"/>
  <c r="BD66" i="8" s="1"/>
  <c r="BE66" i="8" s="1"/>
  <c r="BF66" i="8" s="1"/>
  <c r="BG66" i="8" s="1"/>
  <c r="BH66" i="8" s="1"/>
  <c r="BI66" i="8" s="1"/>
  <c r="C65" i="8"/>
  <c r="D65" i="8" s="1"/>
  <c r="E65" i="8" s="1"/>
  <c r="F65" i="8" s="1"/>
  <c r="G65" i="8" s="1"/>
  <c r="H65" i="8" s="1"/>
  <c r="I65" i="8" s="1"/>
  <c r="J65" i="8" s="1"/>
  <c r="K65" i="8" s="1"/>
  <c r="L65" i="8" s="1"/>
  <c r="M65" i="8" s="1"/>
  <c r="N65" i="8" s="1"/>
  <c r="O65" i="8" s="1"/>
  <c r="P65" i="8" s="1"/>
  <c r="Q65" i="8" s="1"/>
  <c r="R65" i="8" s="1"/>
  <c r="S65" i="8" s="1"/>
  <c r="T65" i="8" s="1"/>
  <c r="U65" i="8" s="1"/>
  <c r="V65" i="8" s="1"/>
  <c r="W65" i="8" s="1"/>
  <c r="X65" i="8" s="1"/>
  <c r="Y65" i="8" s="1"/>
  <c r="Z65" i="8" s="1"/>
  <c r="AA65" i="8" s="1"/>
  <c r="AB65" i="8" s="1"/>
  <c r="AC65" i="8" s="1"/>
  <c r="AD65" i="8" s="1"/>
  <c r="AE65" i="8" s="1"/>
  <c r="AF65" i="8" s="1"/>
  <c r="AG65" i="8" s="1"/>
  <c r="AH65" i="8" s="1"/>
  <c r="AI65" i="8" s="1"/>
  <c r="AJ65" i="8" s="1"/>
  <c r="AK65" i="8" s="1"/>
  <c r="AL65" i="8" s="1"/>
  <c r="AM65" i="8" s="1"/>
  <c r="AN65" i="8" s="1"/>
  <c r="AO65" i="8" s="1"/>
  <c r="AP65" i="8" s="1"/>
  <c r="AQ65" i="8" s="1"/>
  <c r="AR65" i="8" s="1"/>
  <c r="AS65" i="8" s="1"/>
  <c r="AT65" i="8" s="1"/>
  <c r="AU65" i="8" s="1"/>
  <c r="AV65" i="8" s="1"/>
  <c r="AW65" i="8" s="1"/>
  <c r="AX65" i="8" s="1"/>
  <c r="AY65" i="8" s="1"/>
  <c r="AZ65" i="8" s="1"/>
  <c r="BA65" i="8" s="1"/>
  <c r="BB65" i="8" s="1"/>
  <c r="BC65" i="8" s="1"/>
  <c r="BD65" i="8" s="1"/>
  <c r="BE65" i="8" s="1"/>
  <c r="BF65" i="8" s="1"/>
  <c r="BG65" i="8" s="1"/>
  <c r="BH65" i="8" s="1"/>
  <c r="BI65" i="8" s="1"/>
  <c r="C64" i="8"/>
  <c r="D64" i="8" s="1"/>
  <c r="E64" i="8" s="1"/>
  <c r="F64" i="8" s="1"/>
  <c r="G64" i="8" s="1"/>
  <c r="H64" i="8" s="1"/>
  <c r="I64" i="8" s="1"/>
  <c r="J64" i="8" s="1"/>
  <c r="K64" i="8" s="1"/>
  <c r="L64" i="8" s="1"/>
  <c r="M64" i="8" s="1"/>
  <c r="N64" i="8" s="1"/>
  <c r="O64" i="8" s="1"/>
  <c r="P64" i="8" s="1"/>
  <c r="Q64" i="8" s="1"/>
  <c r="R64" i="8" s="1"/>
  <c r="S64" i="8" s="1"/>
  <c r="T64" i="8" s="1"/>
  <c r="U64" i="8" s="1"/>
  <c r="V64" i="8" s="1"/>
  <c r="W64" i="8" s="1"/>
  <c r="X64" i="8" s="1"/>
  <c r="Y64" i="8" s="1"/>
  <c r="Z64" i="8" s="1"/>
  <c r="AA64" i="8" s="1"/>
  <c r="AB64" i="8" s="1"/>
  <c r="AC64" i="8" s="1"/>
  <c r="AD64" i="8" s="1"/>
  <c r="AE64" i="8" s="1"/>
  <c r="AF64" i="8" s="1"/>
  <c r="AG64" i="8" s="1"/>
  <c r="AH64" i="8" s="1"/>
  <c r="AI64" i="8" s="1"/>
  <c r="AJ64" i="8" s="1"/>
  <c r="AK64" i="8" s="1"/>
  <c r="AL64" i="8" s="1"/>
  <c r="AM64" i="8" s="1"/>
  <c r="AN64" i="8" s="1"/>
  <c r="AO64" i="8" s="1"/>
  <c r="AP64" i="8" s="1"/>
  <c r="AQ64" i="8" s="1"/>
  <c r="AR64" i="8" s="1"/>
  <c r="AS64" i="8" s="1"/>
  <c r="AT64" i="8" s="1"/>
  <c r="AU64" i="8" s="1"/>
  <c r="AV64" i="8" s="1"/>
  <c r="AW64" i="8" s="1"/>
  <c r="AX64" i="8" s="1"/>
  <c r="AY64" i="8" s="1"/>
  <c r="AZ64" i="8" s="1"/>
  <c r="BA64" i="8" s="1"/>
  <c r="BB64" i="8" s="1"/>
  <c r="BC64" i="8" s="1"/>
  <c r="BD64" i="8" s="1"/>
  <c r="BE64" i="8" s="1"/>
  <c r="BF64" i="8" s="1"/>
  <c r="BG64" i="8" s="1"/>
  <c r="BH64" i="8" s="1"/>
  <c r="BI64" i="8" s="1"/>
  <c r="C63" i="8"/>
  <c r="C60" i="8"/>
  <c r="D60" i="8" s="1"/>
  <c r="E60" i="8" s="1"/>
  <c r="F60" i="8" s="1"/>
  <c r="G60" i="8" s="1"/>
  <c r="H60" i="8" s="1"/>
  <c r="I60" i="8" s="1"/>
  <c r="J60" i="8" s="1"/>
  <c r="K60" i="8" s="1"/>
  <c r="L60" i="8" s="1"/>
  <c r="M60" i="8" s="1"/>
  <c r="N60" i="8" s="1"/>
  <c r="O60" i="8" s="1"/>
  <c r="P60" i="8" s="1"/>
  <c r="Q60" i="8" s="1"/>
  <c r="R60" i="8" s="1"/>
  <c r="S60" i="8" s="1"/>
  <c r="T60" i="8" s="1"/>
  <c r="U60" i="8" s="1"/>
  <c r="V60" i="8" s="1"/>
  <c r="W60" i="8" s="1"/>
  <c r="X60" i="8" s="1"/>
  <c r="Y60" i="8" s="1"/>
  <c r="Z60" i="8" s="1"/>
  <c r="AA60" i="8" s="1"/>
  <c r="AB60" i="8" s="1"/>
  <c r="AC60" i="8" s="1"/>
  <c r="AD60" i="8" s="1"/>
  <c r="AE60" i="8" s="1"/>
  <c r="AF60" i="8" s="1"/>
  <c r="AG60" i="8" s="1"/>
  <c r="AH60" i="8" s="1"/>
  <c r="AI60" i="8" s="1"/>
  <c r="AJ60" i="8" s="1"/>
  <c r="AK60" i="8" s="1"/>
  <c r="C53" i="8"/>
  <c r="D53" i="8" s="1"/>
  <c r="E53" i="8" s="1"/>
  <c r="F53" i="8" s="1"/>
  <c r="G53" i="8" s="1"/>
  <c r="H53" i="8" s="1"/>
  <c r="I53" i="8" s="1"/>
  <c r="J53" i="8" s="1"/>
  <c r="K53" i="8" s="1"/>
  <c r="L53" i="8" s="1"/>
  <c r="M53" i="8" s="1"/>
  <c r="C47" i="8"/>
  <c r="C48" i="8"/>
  <c r="D48" i="8" s="1"/>
  <c r="E48" i="8" s="1"/>
  <c r="F48" i="8" s="1"/>
  <c r="C24" i="8"/>
  <c r="D24" i="8" s="1"/>
  <c r="E24" i="8" s="1"/>
  <c r="F24" i="8" s="1"/>
  <c r="G24" i="8" s="1"/>
  <c r="H24" i="8" s="1"/>
  <c r="I24" i="8" s="1"/>
  <c r="J24" i="8" s="1"/>
  <c r="K24" i="8" s="1"/>
  <c r="L24" i="8" s="1"/>
  <c r="M24" i="8" s="1"/>
  <c r="N24" i="8" s="1"/>
  <c r="C25" i="8"/>
  <c r="D25" i="8" s="1"/>
  <c r="E25" i="8" s="1"/>
  <c r="F25" i="8" s="1"/>
  <c r="G25" i="8" s="1"/>
  <c r="H25" i="8" s="1"/>
  <c r="I25" i="8" s="1"/>
  <c r="J25" i="8" s="1"/>
  <c r="K25" i="8" s="1"/>
  <c r="L25" i="8" s="1"/>
  <c r="M25" i="8" s="1"/>
  <c r="N25" i="8" s="1"/>
  <c r="C26" i="8"/>
  <c r="D26" i="8" s="1"/>
  <c r="E26" i="8" s="1"/>
  <c r="F26" i="8" s="1"/>
  <c r="G26" i="8" s="1"/>
  <c r="H26" i="8" s="1"/>
  <c r="I26" i="8" s="1"/>
  <c r="J26" i="8" s="1"/>
  <c r="K26" i="8" s="1"/>
  <c r="L26" i="8" s="1"/>
  <c r="M26" i="8" s="1"/>
  <c r="N26" i="8" s="1"/>
  <c r="C27" i="8"/>
  <c r="D27" i="8" s="1"/>
  <c r="E27" i="8" s="1"/>
  <c r="F27" i="8" s="1"/>
  <c r="G27" i="8" s="1"/>
  <c r="H27" i="8" s="1"/>
  <c r="I27" i="8" s="1"/>
  <c r="J27" i="8" s="1"/>
  <c r="K27" i="8" s="1"/>
  <c r="L27" i="8" s="1"/>
  <c r="M27" i="8" s="1"/>
  <c r="N27" i="8" s="1"/>
  <c r="C17" i="8"/>
  <c r="D17" i="8" s="1"/>
  <c r="E17" i="8" s="1"/>
  <c r="F17" i="8" s="1"/>
  <c r="G17" i="8" s="1"/>
  <c r="H17" i="8" s="1"/>
  <c r="I17" i="8" s="1"/>
  <c r="J17" i="8" s="1"/>
  <c r="K17" i="8" s="1"/>
  <c r="L17" i="8" s="1"/>
  <c r="M17" i="8" s="1"/>
  <c r="N17" i="8" s="1"/>
  <c r="O17" i="8" s="1"/>
  <c r="P17" i="8" s="1"/>
  <c r="Q17" i="8" s="1"/>
  <c r="R17" i="8" s="1"/>
  <c r="S17" i="8" s="1"/>
  <c r="T17" i="8" s="1"/>
  <c r="U17" i="8" s="1"/>
  <c r="V17" i="8" s="1"/>
  <c r="W17" i="8" s="1"/>
  <c r="X17" i="8" s="1"/>
  <c r="Y17" i="8" s="1"/>
  <c r="Z17" i="8" s="1"/>
  <c r="AA17" i="8" s="1"/>
  <c r="AB17" i="8" s="1"/>
  <c r="AC17" i="8" s="1"/>
  <c r="AD17" i="8" s="1"/>
  <c r="AE17" i="8" s="1"/>
  <c r="AF17" i="8" s="1"/>
  <c r="AG17" i="8" s="1"/>
  <c r="AH17" i="8" s="1"/>
  <c r="AI17" i="8" s="1"/>
  <c r="AJ17" i="8" s="1"/>
  <c r="AK17" i="8" s="1"/>
  <c r="AL17" i="8" s="1"/>
  <c r="AM17" i="8" s="1"/>
  <c r="AN17" i="8" s="1"/>
  <c r="AO17" i="8" s="1"/>
  <c r="AP17" i="8" s="1"/>
  <c r="AQ17" i="8" s="1"/>
  <c r="AR17" i="8" s="1"/>
  <c r="AS17" i="8" s="1"/>
  <c r="AT17" i="8" s="1"/>
  <c r="AU17" i="8" s="1"/>
  <c r="AV17" i="8" s="1"/>
  <c r="AW17" i="8" s="1"/>
  <c r="AX17" i="8" s="1"/>
  <c r="AY17" i="8" s="1"/>
  <c r="AZ17" i="8" s="1"/>
  <c r="BA17" i="8" s="1"/>
  <c r="BB17" i="8" s="1"/>
  <c r="BC17" i="8" s="1"/>
  <c r="BD17" i="8" s="1"/>
  <c r="BE17" i="8" s="1"/>
  <c r="BF17" i="8" s="1"/>
  <c r="BG17" i="8" s="1"/>
  <c r="BH17" i="8" s="1"/>
  <c r="BI17" i="8" s="1"/>
  <c r="C16" i="8"/>
  <c r="D16" i="8" s="1"/>
  <c r="E16" i="8" s="1"/>
  <c r="F16" i="8" s="1"/>
  <c r="G16" i="8" s="1"/>
  <c r="H16" i="8" s="1"/>
  <c r="I16" i="8" s="1"/>
  <c r="J16" i="8" s="1"/>
  <c r="K16" i="8" s="1"/>
  <c r="L16" i="8" s="1"/>
  <c r="M16" i="8" s="1"/>
  <c r="N16" i="8" s="1"/>
  <c r="O16" i="8" s="1"/>
  <c r="P16" i="8" s="1"/>
  <c r="Q16" i="8" s="1"/>
  <c r="R16" i="8" s="1"/>
  <c r="S16" i="8" s="1"/>
  <c r="T16" i="8" s="1"/>
  <c r="U16" i="8" s="1"/>
  <c r="V16" i="8" s="1"/>
  <c r="W16" i="8" s="1"/>
  <c r="X16" i="8" s="1"/>
  <c r="Y16" i="8" s="1"/>
  <c r="Z16" i="8" s="1"/>
  <c r="AA16" i="8" s="1"/>
  <c r="AB16" i="8" s="1"/>
  <c r="AC16" i="8" s="1"/>
  <c r="AD16" i="8" s="1"/>
  <c r="AE16" i="8" s="1"/>
  <c r="AF16" i="8" s="1"/>
  <c r="AG16" i="8" s="1"/>
  <c r="AH16" i="8" s="1"/>
  <c r="AI16" i="8" s="1"/>
  <c r="AJ16" i="8" s="1"/>
  <c r="AK16" i="8" s="1"/>
  <c r="AL16" i="8" s="1"/>
  <c r="AM16" i="8" s="1"/>
  <c r="AN16" i="8" s="1"/>
  <c r="AO16" i="8" s="1"/>
  <c r="AP16" i="8" s="1"/>
  <c r="AQ16" i="8" s="1"/>
  <c r="AR16" i="8" s="1"/>
  <c r="AS16" i="8" s="1"/>
  <c r="AT16" i="8" s="1"/>
  <c r="AU16" i="8" s="1"/>
  <c r="AV16" i="8" s="1"/>
  <c r="AW16" i="8" s="1"/>
  <c r="AX16" i="8" s="1"/>
  <c r="AY16" i="8" s="1"/>
  <c r="AZ16" i="8" s="1"/>
  <c r="BA16" i="8" s="1"/>
  <c r="BB16" i="8" s="1"/>
  <c r="BC16" i="8" s="1"/>
  <c r="BD16" i="8" s="1"/>
  <c r="BE16" i="8" s="1"/>
  <c r="BF16" i="8" s="1"/>
  <c r="BG16" i="8" s="1"/>
  <c r="BH16" i="8" s="1"/>
  <c r="BI16" i="8" s="1"/>
  <c r="C15" i="8"/>
  <c r="D15" i="8" s="1"/>
  <c r="E15" i="8" s="1"/>
  <c r="F15" i="8" s="1"/>
  <c r="G15" i="8" s="1"/>
  <c r="H15" i="8" s="1"/>
  <c r="I15" i="8" s="1"/>
  <c r="J15" i="8" s="1"/>
  <c r="K15" i="8" s="1"/>
  <c r="L15" i="8" s="1"/>
  <c r="M15" i="8" s="1"/>
  <c r="N15" i="8" s="1"/>
  <c r="O15" i="8" s="1"/>
  <c r="P15" i="8" s="1"/>
  <c r="Q15" i="8" s="1"/>
  <c r="R15" i="8" s="1"/>
  <c r="S15" i="8" s="1"/>
  <c r="T15" i="8" s="1"/>
  <c r="U15" i="8" s="1"/>
  <c r="V15" i="8" s="1"/>
  <c r="W15" i="8" s="1"/>
  <c r="X15" i="8" s="1"/>
  <c r="Y15" i="8" s="1"/>
  <c r="Z15" i="8" s="1"/>
  <c r="AA15" i="8" s="1"/>
  <c r="AB15" i="8" s="1"/>
  <c r="AC15" i="8" s="1"/>
  <c r="AD15" i="8" s="1"/>
  <c r="AE15" i="8" s="1"/>
  <c r="AF15" i="8" s="1"/>
  <c r="AG15" i="8" s="1"/>
  <c r="AH15" i="8" s="1"/>
  <c r="AI15" i="8" s="1"/>
  <c r="AJ15" i="8" s="1"/>
  <c r="AK15" i="8" s="1"/>
  <c r="AL15" i="8" s="1"/>
  <c r="AM15" i="8" s="1"/>
  <c r="AN15" i="8" s="1"/>
  <c r="AO15" i="8" s="1"/>
  <c r="AP15" i="8" s="1"/>
  <c r="AQ15" i="8" s="1"/>
  <c r="AR15" i="8" s="1"/>
  <c r="AS15" i="8" s="1"/>
  <c r="AT15" i="8" s="1"/>
  <c r="AU15" i="8" s="1"/>
  <c r="AV15" i="8" s="1"/>
  <c r="AW15" i="8" s="1"/>
  <c r="AX15" i="8" s="1"/>
  <c r="AY15" i="8" s="1"/>
  <c r="AZ15" i="8" s="1"/>
  <c r="BA15" i="8" s="1"/>
  <c r="BB15" i="8" s="1"/>
  <c r="BC15" i="8" s="1"/>
  <c r="BD15" i="8" s="1"/>
  <c r="BE15" i="8" s="1"/>
  <c r="BF15" i="8" s="1"/>
  <c r="BG15" i="8" s="1"/>
  <c r="BH15" i="8" s="1"/>
  <c r="BI15" i="8" s="1"/>
  <c r="C14" i="8"/>
  <c r="D14" i="8" s="1"/>
  <c r="E14" i="8" s="1"/>
  <c r="F14" i="8" s="1"/>
  <c r="G14" i="8" s="1"/>
  <c r="H14" i="8" s="1"/>
  <c r="I14" i="8" s="1"/>
  <c r="J14" i="8" s="1"/>
  <c r="K14" i="8" s="1"/>
  <c r="L14" i="8" s="1"/>
  <c r="M14" i="8" s="1"/>
  <c r="N14" i="8" s="1"/>
  <c r="O14" i="8" s="1"/>
  <c r="P14" i="8" s="1"/>
  <c r="Q14" i="8" s="1"/>
  <c r="R14" i="8" s="1"/>
  <c r="S14" i="8" s="1"/>
  <c r="T14" i="8" s="1"/>
  <c r="U14" i="8" s="1"/>
  <c r="V14" i="8" s="1"/>
  <c r="W14" i="8" s="1"/>
  <c r="X14" i="8" s="1"/>
  <c r="Y14" i="8" s="1"/>
  <c r="Z14" i="8" s="1"/>
  <c r="I2" i="2"/>
  <c r="I4" i="2"/>
  <c r="I6" i="2"/>
  <c r="C7" i="2"/>
  <c r="B8" i="8"/>
  <c r="C51" i="7"/>
  <c r="D51" i="7"/>
  <c r="C35" i="7"/>
  <c r="D35" i="7"/>
  <c r="C22" i="7"/>
  <c r="D22" i="7"/>
  <c r="K12" i="7"/>
  <c r="K11" i="7"/>
  <c r="K10" i="7"/>
  <c r="C10" i="7"/>
  <c r="D10" i="7"/>
  <c r="K9" i="7"/>
  <c r="F18" i="6"/>
  <c r="F21" i="6" s="1"/>
  <c r="E14" i="6"/>
  <c r="E18" i="6"/>
  <c r="D14" i="6"/>
  <c r="D18" i="6"/>
  <c r="C20" i="6"/>
  <c r="D37" i="3"/>
  <c r="E37" i="3"/>
  <c r="F37" i="3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E15" i="3"/>
  <c r="D15" i="3"/>
  <c r="C15" i="3"/>
  <c r="E14" i="3"/>
  <c r="D14" i="3"/>
  <c r="C14" i="3"/>
  <c r="E12" i="3"/>
  <c r="E13" i="3" s="1"/>
  <c r="D12" i="3"/>
  <c r="D13" i="3" s="1"/>
  <c r="C12" i="3"/>
  <c r="C13" i="3" s="1"/>
  <c r="Y22" i="2"/>
  <c r="O110" i="8"/>
  <c r="P110" i="8" s="1"/>
  <c r="Q110" i="8" s="1"/>
  <c r="B9" i="8"/>
  <c r="J6" i="2"/>
  <c r="L18" i="2"/>
  <c r="N18" i="2"/>
  <c r="O18" i="2"/>
  <c r="L23" i="2"/>
  <c r="N23" i="2"/>
  <c r="O22" i="2"/>
  <c r="L20" i="2"/>
  <c r="N20" i="2"/>
  <c r="O20" i="2"/>
  <c r="C28" i="2"/>
  <c r="B50" i="8"/>
  <c r="P22" i="2"/>
  <c r="C7" i="4"/>
  <c r="E11" i="3"/>
  <c r="P20" i="2"/>
  <c r="D11" i="3"/>
  <c r="C11" i="3"/>
  <c r="P18" i="2"/>
  <c r="D4" i="4"/>
  <c r="B32" i="8"/>
  <c r="B29" i="8"/>
  <c r="B31" i="8"/>
  <c r="B76" i="8"/>
  <c r="B30" i="8"/>
  <c r="B109" i="8" l="1"/>
  <c r="O38" i="8"/>
  <c r="B238" i="8"/>
  <c r="C81" i="8"/>
  <c r="D81" i="8" s="1"/>
  <c r="E4" i="9"/>
  <c r="E2" i="9" s="1"/>
  <c r="Q37" i="8"/>
  <c r="P38" i="8"/>
  <c r="AA38" i="8"/>
  <c r="C80" i="8"/>
  <c r="AB37" i="8"/>
  <c r="G12" i="3" s="1"/>
  <c r="G13" i="3" s="1"/>
  <c r="C82" i="8"/>
  <c r="C42" i="8"/>
  <c r="C168" i="8" s="1"/>
  <c r="C169" i="8" s="1"/>
  <c r="C238" i="8" s="1"/>
  <c r="B41" i="8"/>
  <c r="F4" i="9"/>
  <c r="F2" i="9" s="1"/>
  <c r="C245" i="8"/>
  <c r="D245" i="8"/>
  <c r="E224" i="8"/>
  <c r="AA14" i="8"/>
  <c r="AA107" i="8"/>
  <c r="AB107" i="8" s="1"/>
  <c r="AC107" i="8" s="1"/>
  <c r="AD107" i="8" s="1"/>
  <c r="AE107" i="8" s="1"/>
  <c r="AF107" i="8" s="1"/>
  <c r="AG107" i="8" s="1"/>
  <c r="AH107" i="8" s="1"/>
  <c r="AI107" i="8" s="1"/>
  <c r="AJ107" i="8" s="1"/>
  <c r="AK107" i="8" s="1"/>
  <c r="AL107" i="8" s="1"/>
  <c r="O26" i="8"/>
  <c r="O25" i="8"/>
  <c r="O24" i="8"/>
  <c r="T20" i="8"/>
  <c r="AB53" i="8"/>
  <c r="R53" i="8"/>
  <c r="S53" i="8" s="1"/>
  <c r="T53" i="8" s="1"/>
  <c r="U53" i="8" s="1"/>
  <c r="V53" i="8" s="1"/>
  <c r="W53" i="8" s="1"/>
  <c r="X53" i="8" s="1"/>
  <c r="Y53" i="8" s="1"/>
  <c r="O106" i="8"/>
  <c r="P106" i="8" s="1"/>
  <c r="Q106" i="8" s="1"/>
  <c r="R106" i="8" s="1"/>
  <c r="S106" i="8" s="1"/>
  <c r="T106" i="8" s="1"/>
  <c r="U106" i="8" s="1"/>
  <c r="V106" i="8" s="1"/>
  <c r="W106" i="8" s="1"/>
  <c r="X106" i="8" s="1"/>
  <c r="Y106" i="8" s="1"/>
  <c r="Z106" i="8" s="1"/>
  <c r="AG2" i="8"/>
  <c r="AH2" i="8" s="1"/>
  <c r="AI2" i="8" s="1"/>
  <c r="AJ2" i="8" s="1"/>
  <c r="AK2" i="8" s="1"/>
  <c r="AL2" i="8" s="1"/>
  <c r="AM2" i="8" s="1"/>
  <c r="AN2" i="8" s="1"/>
  <c r="AO2" i="8" s="1"/>
  <c r="AP2" i="8" s="1"/>
  <c r="AQ2" i="8" s="1"/>
  <c r="AR2" i="8" s="1"/>
  <c r="AS2" i="8" s="1"/>
  <c r="AT2" i="8" s="1"/>
  <c r="AU2" i="8" s="1"/>
  <c r="AV2" i="8" s="1"/>
  <c r="O27" i="8"/>
  <c r="S70" i="8"/>
  <c r="B34" i="8"/>
  <c r="C83" i="8"/>
  <c r="D63" i="8"/>
  <c r="E63" i="8" s="1"/>
  <c r="F63" i="8" s="1"/>
  <c r="G63" i="8" s="1"/>
  <c r="H63" i="8" s="1"/>
  <c r="I63" i="8" s="1"/>
  <c r="J63" i="8" s="1"/>
  <c r="K63" i="8" s="1"/>
  <c r="L63" i="8" s="1"/>
  <c r="M63" i="8" s="1"/>
  <c r="N63" i="8" s="1"/>
  <c r="O63" i="8" s="1"/>
  <c r="P63" i="8" s="1"/>
  <c r="Q63" i="8" s="1"/>
  <c r="R63" i="8" s="1"/>
  <c r="S63" i="8" s="1"/>
  <c r="T63" i="8" s="1"/>
  <c r="U63" i="8" s="1"/>
  <c r="V63" i="8" s="1"/>
  <c r="W63" i="8" s="1"/>
  <c r="X63" i="8" s="1"/>
  <c r="Y63" i="8" s="1"/>
  <c r="Z63" i="8" s="1"/>
  <c r="C67" i="8"/>
  <c r="C87" i="8"/>
  <c r="D87" i="8" s="1"/>
  <c r="E87" i="8" s="1"/>
  <c r="F87" i="8" s="1"/>
  <c r="G87" i="8" s="1"/>
  <c r="H87" i="8" s="1"/>
  <c r="I87" i="8" s="1"/>
  <c r="J87" i="8" s="1"/>
  <c r="K87" i="8" s="1"/>
  <c r="L87" i="8" s="1"/>
  <c r="M87" i="8" s="1"/>
  <c r="N87" i="8" s="1"/>
  <c r="O87" i="8" s="1"/>
  <c r="P87" i="8" s="1"/>
  <c r="Q87" i="8" s="1"/>
  <c r="R87" i="8" s="1"/>
  <c r="S87" i="8" s="1"/>
  <c r="T87" i="8" s="1"/>
  <c r="U87" i="8" s="1"/>
  <c r="V87" i="8" s="1"/>
  <c r="W87" i="8" s="1"/>
  <c r="X87" i="8" s="1"/>
  <c r="Y87" i="8" s="1"/>
  <c r="Z87" i="8" s="1"/>
  <c r="AA87" i="8" s="1"/>
  <c r="AB87" i="8" s="1"/>
  <c r="AC87" i="8" s="1"/>
  <c r="AD87" i="8" s="1"/>
  <c r="AE87" i="8" s="1"/>
  <c r="AF87" i="8" s="1"/>
  <c r="AG87" i="8" s="1"/>
  <c r="AH87" i="8" s="1"/>
  <c r="AI87" i="8" s="1"/>
  <c r="AJ87" i="8" s="1"/>
  <c r="AK87" i="8" s="1"/>
  <c r="AL87" i="8" s="1"/>
  <c r="AM87" i="8" s="1"/>
  <c r="AN87" i="8" s="1"/>
  <c r="B90" i="8"/>
  <c r="D47" i="8"/>
  <c r="E47" i="8" s="1"/>
  <c r="C50" i="8"/>
  <c r="R110" i="8"/>
  <c r="S110" i="8" s="1"/>
  <c r="T110" i="8" s="1"/>
  <c r="U110" i="8" s="1"/>
  <c r="V110" i="8" s="1"/>
  <c r="W110" i="8" s="1"/>
  <c r="X110" i="8" s="1"/>
  <c r="Y110" i="8" s="1"/>
  <c r="Z110" i="8" s="1"/>
  <c r="O104" i="8"/>
  <c r="P104" i="8" s="1"/>
  <c r="Q104" i="8" s="1"/>
  <c r="R104" i="8" s="1"/>
  <c r="S104" i="8" s="1"/>
  <c r="T104" i="8" s="1"/>
  <c r="U104" i="8" s="1"/>
  <c r="V104" i="8" s="1"/>
  <c r="W104" i="8" s="1"/>
  <c r="X104" i="8" s="1"/>
  <c r="Y104" i="8" s="1"/>
  <c r="Z104" i="8" s="1"/>
  <c r="P71" i="8"/>
  <c r="O74" i="8"/>
  <c r="D21" i="8"/>
  <c r="E21" i="8" s="1"/>
  <c r="F21" i="8" s="1"/>
  <c r="G21" i="8" s="1"/>
  <c r="H21" i="8" s="1"/>
  <c r="I21" i="8" s="1"/>
  <c r="J21" i="8" s="1"/>
  <c r="K21" i="8" s="1"/>
  <c r="L21" i="8" s="1"/>
  <c r="M21" i="8" s="1"/>
  <c r="N21" i="8" s="1"/>
  <c r="B67" i="8"/>
  <c r="B92" i="8" s="1"/>
  <c r="K8" i="11"/>
  <c r="J7" i="11"/>
  <c r="F15" i="3"/>
  <c r="AB20" i="8"/>
  <c r="AC98" i="8"/>
  <c r="D21" i="6"/>
  <c r="E21" i="6"/>
  <c r="C15" i="6"/>
  <c r="C21" i="6"/>
  <c r="C33" i="8"/>
  <c r="C76" i="8" s="1"/>
  <c r="E20" i="8"/>
  <c r="F171" i="8"/>
  <c r="B103" i="8"/>
  <c r="B147" i="8"/>
  <c r="D37" i="8"/>
  <c r="E37" i="8" s="1"/>
  <c r="B54" i="8"/>
  <c r="B55" i="8" s="1"/>
  <c r="C147" i="8"/>
  <c r="C41" i="8"/>
  <c r="O148" i="8"/>
  <c r="N147" i="8"/>
  <c r="AN185" i="8"/>
  <c r="B174" i="8"/>
  <c r="B159" i="8"/>
  <c r="B181" i="8"/>
  <c r="AN150" i="8"/>
  <c r="AN151" i="8"/>
  <c r="AM105" i="8"/>
  <c r="AN119" i="8"/>
  <c r="AN70" i="8"/>
  <c r="G48" i="8"/>
  <c r="AM37" i="8"/>
  <c r="C138" i="8" l="1"/>
  <c r="C144" i="8" s="1"/>
  <c r="C219" i="8" s="1"/>
  <c r="C109" i="8"/>
  <c r="B118" i="8"/>
  <c r="D82" i="8"/>
  <c r="B137" i="8"/>
  <c r="C40" i="8"/>
  <c r="C102" i="8" s="1"/>
  <c r="B120" i="8"/>
  <c r="C143" i="8"/>
  <c r="C215" i="8" s="1"/>
  <c r="B58" i="8"/>
  <c r="B200" i="8" s="1"/>
  <c r="B121" i="8"/>
  <c r="D80" i="8"/>
  <c r="B40" i="8"/>
  <c r="B102" i="8" s="1"/>
  <c r="B116" i="8" s="1"/>
  <c r="B117" i="8"/>
  <c r="E81" i="8"/>
  <c r="B138" i="8"/>
  <c r="B144" i="8" s="1"/>
  <c r="B219" i="8" s="1"/>
  <c r="L8" i="11"/>
  <c r="C174" i="8"/>
  <c r="C111" i="8" s="1"/>
  <c r="C159" i="8"/>
  <c r="AB38" i="8"/>
  <c r="AC37" i="8"/>
  <c r="B201" i="8"/>
  <c r="R37" i="8"/>
  <c r="Q38" i="8"/>
  <c r="D50" i="8"/>
  <c r="K5" i="11"/>
  <c r="E245" i="8"/>
  <c r="F224" i="8"/>
  <c r="AD98" i="8"/>
  <c r="G15" i="3"/>
  <c r="AC20" i="8"/>
  <c r="P27" i="8"/>
  <c r="P25" i="8"/>
  <c r="AA104" i="8"/>
  <c r="AB104" i="8" s="1"/>
  <c r="AC104" i="8" s="1"/>
  <c r="AD104" i="8" s="1"/>
  <c r="AE104" i="8" s="1"/>
  <c r="AF104" i="8" s="1"/>
  <c r="AG104" i="8" s="1"/>
  <c r="AH104" i="8" s="1"/>
  <c r="AI104" i="8" s="1"/>
  <c r="AJ104" i="8" s="1"/>
  <c r="AK104" i="8" s="1"/>
  <c r="AL104" i="8" s="1"/>
  <c r="K9" i="11"/>
  <c r="O21" i="8"/>
  <c r="N33" i="8"/>
  <c r="K7" i="11"/>
  <c r="D33" i="8"/>
  <c r="D29" i="8" s="1"/>
  <c r="AA110" i="8"/>
  <c r="AB110" i="8" s="1"/>
  <c r="AC110" i="8" s="1"/>
  <c r="AD110" i="8" s="1"/>
  <c r="AE110" i="8" s="1"/>
  <c r="AF110" i="8" s="1"/>
  <c r="AG110" i="8" s="1"/>
  <c r="AH110" i="8" s="1"/>
  <c r="AI110" i="8" s="1"/>
  <c r="AJ110" i="8" s="1"/>
  <c r="AK110" i="8" s="1"/>
  <c r="AL110" i="8" s="1"/>
  <c r="AC53" i="8"/>
  <c r="P26" i="8"/>
  <c r="AW2" i="8"/>
  <c r="AX2" i="8" s="1"/>
  <c r="AY2" i="8" s="1"/>
  <c r="AZ2" i="8" s="1"/>
  <c r="BA2" i="8" s="1"/>
  <c r="BB2" i="8" s="1"/>
  <c r="BC2" i="8" s="1"/>
  <c r="BD2" i="8" s="1"/>
  <c r="BE2" i="8" s="1"/>
  <c r="BF2" i="8" s="1"/>
  <c r="BG2" i="8" s="1"/>
  <c r="BH2" i="8" s="1"/>
  <c r="BI2" i="8" s="1"/>
  <c r="AA63" i="8"/>
  <c r="U20" i="8"/>
  <c r="AL120" i="8"/>
  <c r="AM107" i="8"/>
  <c r="AA106" i="8"/>
  <c r="AB106" i="8" s="1"/>
  <c r="AC106" i="8" s="1"/>
  <c r="AD106" i="8" s="1"/>
  <c r="AE106" i="8" s="1"/>
  <c r="AF106" i="8" s="1"/>
  <c r="AG106" i="8" s="1"/>
  <c r="AH106" i="8" s="1"/>
  <c r="AI106" i="8" s="1"/>
  <c r="AJ106" i="8" s="1"/>
  <c r="AK106" i="8" s="1"/>
  <c r="AL106" i="8" s="1"/>
  <c r="D83" i="8"/>
  <c r="T70" i="8"/>
  <c r="P24" i="8"/>
  <c r="Q71" i="8"/>
  <c r="P74" i="8"/>
  <c r="AB14" i="8"/>
  <c r="AC14" i="8" s="1"/>
  <c r="AD14" i="8" s="1"/>
  <c r="AE14" i="8" s="1"/>
  <c r="C103" i="8"/>
  <c r="C90" i="8"/>
  <c r="C92" i="8" s="1"/>
  <c r="C54" i="8"/>
  <c r="C55" i="8" s="1"/>
  <c r="C58" i="8" s="1"/>
  <c r="C118" i="8" s="1"/>
  <c r="E4" i="4"/>
  <c r="C34" i="8"/>
  <c r="E33" i="8"/>
  <c r="F20" i="8"/>
  <c r="G171" i="8"/>
  <c r="BB182" i="8"/>
  <c r="AT182" i="8"/>
  <c r="AL182" i="8"/>
  <c r="BI182" i="8"/>
  <c r="BA182" i="8"/>
  <c r="AS182" i="8"/>
  <c r="BH182" i="8"/>
  <c r="AZ182" i="8"/>
  <c r="AR182" i="8"/>
  <c r="BG182" i="8"/>
  <c r="AY182" i="8"/>
  <c r="AQ182" i="8"/>
  <c r="BF182" i="8"/>
  <c r="AX182" i="8"/>
  <c r="AP182" i="8"/>
  <c r="BE182" i="8"/>
  <c r="AW182" i="8"/>
  <c r="AO182" i="8"/>
  <c r="BD182" i="8"/>
  <c r="AV182" i="8"/>
  <c r="AN182" i="8"/>
  <c r="BC182" i="8"/>
  <c r="AU182" i="8"/>
  <c r="AM182" i="8"/>
  <c r="B142" i="8"/>
  <c r="B214" i="8" s="1"/>
  <c r="D38" i="8"/>
  <c r="O147" i="8"/>
  <c r="P148" i="8"/>
  <c r="F37" i="8"/>
  <c r="E38" i="8"/>
  <c r="E147" i="8" s="1"/>
  <c r="AO185" i="8"/>
  <c r="AD182" i="8"/>
  <c r="B183" i="8"/>
  <c r="L182" i="8"/>
  <c r="AK182" i="8"/>
  <c r="AJ182" i="8"/>
  <c r="J182" i="8"/>
  <c r="R182" i="8"/>
  <c r="Y182" i="8"/>
  <c r="AH182" i="8"/>
  <c r="P182" i="8"/>
  <c r="Z182" i="8"/>
  <c r="S182" i="8"/>
  <c r="AC182" i="8"/>
  <c r="X182" i="8"/>
  <c r="AA182" i="8"/>
  <c r="AB182" i="8"/>
  <c r="I182" i="8"/>
  <c r="AI182" i="8"/>
  <c r="AE182" i="8"/>
  <c r="W182" i="8"/>
  <c r="AG182" i="8"/>
  <c r="O182" i="8"/>
  <c r="K182" i="8"/>
  <c r="AF182" i="8"/>
  <c r="M182" i="8"/>
  <c r="H182" i="8"/>
  <c r="Q182" i="8"/>
  <c r="T182" i="8"/>
  <c r="N182" i="8"/>
  <c r="V182" i="8"/>
  <c r="U182" i="8"/>
  <c r="B111" i="8"/>
  <c r="B122" i="8" s="1"/>
  <c r="B160" i="8"/>
  <c r="B161" i="8" s="1"/>
  <c r="B216" i="8" s="1"/>
  <c r="AO150" i="8"/>
  <c r="AO151" i="8"/>
  <c r="AN105" i="8"/>
  <c r="AO119" i="8"/>
  <c r="AO87" i="8"/>
  <c r="E82" i="8"/>
  <c r="AO70" i="8"/>
  <c r="H48" i="8"/>
  <c r="F47" i="8"/>
  <c r="E50" i="8"/>
  <c r="AN37" i="8"/>
  <c r="AM38" i="8"/>
  <c r="B143" i="8" l="1"/>
  <c r="B215" i="8" s="1"/>
  <c r="F4" i="4"/>
  <c r="D109" i="8"/>
  <c r="L9" i="11"/>
  <c r="C43" i="8"/>
  <c r="B43" i="8"/>
  <c r="E80" i="8"/>
  <c r="E109" i="8" s="1"/>
  <c r="B123" i="8"/>
  <c r="F81" i="8"/>
  <c r="D30" i="8"/>
  <c r="R38" i="8"/>
  <c r="S37" i="8"/>
  <c r="D32" i="8"/>
  <c r="D76" i="8"/>
  <c r="D90" i="8"/>
  <c r="AC38" i="8"/>
  <c r="AD37" i="8"/>
  <c r="L7" i="11"/>
  <c r="D31" i="8"/>
  <c r="G224" i="8"/>
  <c r="F245" i="8"/>
  <c r="AL118" i="8"/>
  <c r="AM104" i="8"/>
  <c r="U70" i="8"/>
  <c r="L5" i="11"/>
  <c r="B94" i="8"/>
  <c r="B95" i="8" s="1"/>
  <c r="AF14" i="8"/>
  <c r="E83" i="8"/>
  <c r="AB63" i="8"/>
  <c r="C201" i="8"/>
  <c r="V20" i="8"/>
  <c r="R71" i="8"/>
  <c r="Q74" i="8"/>
  <c r="AL121" i="8"/>
  <c r="AM110" i="8"/>
  <c r="N49" i="8"/>
  <c r="D5" i="4"/>
  <c r="N76" i="8"/>
  <c r="N54" i="8"/>
  <c r="N55" i="8" s="1"/>
  <c r="N90" i="8"/>
  <c r="N103" i="8"/>
  <c r="N29" i="8"/>
  <c r="N31" i="8"/>
  <c r="N30" i="8"/>
  <c r="N32" i="8"/>
  <c r="Q25" i="8"/>
  <c r="AD20" i="8"/>
  <c r="AD53" i="8"/>
  <c r="B202" i="8"/>
  <c r="AM106" i="8"/>
  <c r="AN106" i="8" s="1"/>
  <c r="AO106" i="8" s="1"/>
  <c r="AP106" i="8" s="1"/>
  <c r="AQ106" i="8" s="1"/>
  <c r="AR106" i="8" s="1"/>
  <c r="AS106" i="8" s="1"/>
  <c r="AT106" i="8" s="1"/>
  <c r="AU106" i="8" s="1"/>
  <c r="AV106" i="8" s="1"/>
  <c r="AW106" i="8" s="1"/>
  <c r="P21" i="8"/>
  <c r="O33" i="8"/>
  <c r="Q24" i="8"/>
  <c r="Q26" i="8"/>
  <c r="Q27" i="8"/>
  <c r="AE98" i="8"/>
  <c r="AN107" i="8"/>
  <c r="AM120" i="8"/>
  <c r="C121" i="8"/>
  <c r="C116" i="8"/>
  <c r="C200" i="8"/>
  <c r="C137" i="8"/>
  <c r="C142" i="8" s="1"/>
  <c r="C153" i="8" s="1"/>
  <c r="C117" i="8"/>
  <c r="C120" i="8"/>
  <c r="D67" i="8"/>
  <c r="G20" i="8"/>
  <c r="F33" i="8"/>
  <c r="G4" i="4"/>
  <c r="E76" i="8"/>
  <c r="E31" i="8"/>
  <c r="E32" i="8"/>
  <c r="E30" i="8"/>
  <c r="E29" i="8"/>
  <c r="E90" i="8"/>
  <c r="B112" i="8"/>
  <c r="B139" i="8" s="1"/>
  <c r="H171" i="8"/>
  <c r="B153" i="8"/>
  <c r="B154" i="8" s="1"/>
  <c r="B237" i="8" s="1"/>
  <c r="D103" i="8"/>
  <c r="D54" i="8"/>
  <c r="D55" i="8" s="1"/>
  <c r="D147" i="8"/>
  <c r="Q148" i="8"/>
  <c r="P147" i="8"/>
  <c r="E54" i="8"/>
  <c r="E55" i="8" s="1"/>
  <c r="E103" i="8"/>
  <c r="F38" i="8"/>
  <c r="F147" i="8" s="1"/>
  <c r="G37" i="8"/>
  <c r="AP185" i="8"/>
  <c r="B186" i="8"/>
  <c r="B133" i="8" s="1"/>
  <c r="B220" i="8"/>
  <c r="B241" i="8" s="1"/>
  <c r="C181" i="8"/>
  <c r="C183" i="8" s="1"/>
  <c r="C160" i="8"/>
  <c r="AP151" i="8"/>
  <c r="AP150" i="8"/>
  <c r="AO105" i="8"/>
  <c r="AP119" i="8"/>
  <c r="AP87" i="8"/>
  <c r="F82" i="8"/>
  <c r="AP70" i="8"/>
  <c r="C112" i="8"/>
  <c r="C139" i="8" s="1"/>
  <c r="I48" i="8"/>
  <c r="G47" i="8"/>
  <c r="F50" i="8"/>
  <c r="AO37" i="8"/>
  <c r="AN38" i="8"/>
  <c r="C122" i="8"/>
  <c r="D138" i="8" l="1"/>
  <c r="D92" i="8"/>
  <c r="F80" i="8"/>
  <c r="G81" i="8"/>
  <c r="D34" i="8"/>
  <c r="N34" i="8"/>
  <c r="D42" i="8"/>
  <c r="D41" i="8" s="1"/>
  <c r="G82" i="8"/>
  <c r="AD38" i="8"/>
  <c r="AE37" i="8"/>
  <c r="T37" i="8"/>
  <c r="S38" i="8"/>
  <c r="G245" i="8"/>
  <c r="H224" i="8"/>
  <c r="AC63" i="8"/>
  <c r="O103" i="8"/>
  <c r="O76" i="8"/>
  <c r="O49" i="8"/>
  <c r="O90" i="8"/>
  <c r="E5" i="4"/>
  <c r="O54" i="8"/>
  <c r="O55" i="8" s="1"/>
  <c r="O32" i="8"/>
  <c r="O31" i="8"/>
  <c r="O30" i="8"/>
  <c r="O29" i="8"/>
  <c r="AE53" i="8"/>
  <c r="F83" i="8"/>
  <c r="AN104" i="8"/>
  <c r="AM118" i="8"/>
  <c r="R27" i="8"/>
  <c r="AE20" i="8"/>
  <c r="AG14" i="8"/>
  <c r="AN110" i="8"/>
  <c r="AM121" i="8"/>
  <c r="AO107" i="8"/>
  <c r="AN120" i="8"/>
  <c r="N42" i="8"/>
  <c r="N67" i="8"/>
  <c r="Q21" i="8"/>
  <c r="P33" i="8"/>
  <c r="R26" i="8"/>
  <c r="AX106" i="8"/>
  <c r="AY106" i="8" s="1"/>
  <c r="AZ106" i="8" s="1"/>
  <c r="BA106" i="8" s="1"/>
  <c r="BB106" i="8" s="1"/>
  <c r="BC106" i="8" s="1"/>
  <c r="BD106" i="8" s="1"/>
  <c r="BE106" i="8" s="1"/>
  <c r="BF106" i="8" s="1"/>
  <c r="BG106" i="8" s="1"/>
  <c r="BH106" i="8" s="1"/>
  <c r="BI106" i="8" s="1"/>
  <c r="R25" i="8"/>
  <c r="S71" i="8"/>
  <c r="R74" i="8"/>
  <c r="R24" i="8"/>
  <c r="AF98" i="8"/>
  <c r="V70" i="8"/>
  <c r="C94" i="8"/>
  <c r="C95" i="8" s="1"/>
  <c r="C202" i="8"/>
  <c r="W20" i="8"/>
  <c r="H81" i="8"/>
  <c r="C123" i="8"/>
  <c r="C214" i="8"/>
  <c r="B128" i="8"/>
  <c r="B129" i="8" s="1"/>
  <c r="D201" i="8"/>
  <c r="F31" i="8"/>
  <c r="F30" i="8"/>
  <c r="F32" i="8"/>
  <c r="H4" i="4"/>
  <c r="F90" i="8"/>
  <c r="F29" i="8"/>
  <c r="F76" i="8"/>
  <c r="E34" i="8"/>
  <c r="E42" i="8"/>
  <c r="E67" i="8"/>
  <c r="G33" i="8"/>
  <c r="H20" i="8"/>
  <c r="D144" i="8"/>
  <c r="D219" i="8" s="1"/>
  <c r="D143" i="8"/>
  <c r="D215" i="8" s="1"/>
  <c r="B203" i="8"/>
  <c r="B204" i="8" s="1"/>
  <c r="C154" i="8"/>
  <c r="C237" i="8" s="1"/>
  <c r="C161" i="8"/>
  <c r="C216" i="8" s="1"/>
  <c r="I171" i="8"/>
  <c r="F103" i="8"/>
  <c r="F54" i="8"/>
  <c r="F55" i="8" s="1"/>
  <c r="Q147" i="8"/>
  <c r="R148" i="8"/>
  <c r="H37" i="8"/>
  <c r="G38" i="8"/>
  <c r="G147" i="8" s="1"/>
  <c r="AQ185" i="8"/>
  <c r="C220" i="8"/>
  <c r="C241" i="8" s="1"/>
  <c r="D181" i="8"/>
  <c r="D183" i="8" s="1"/>
  <c r="C186" i="8"/>
  <c r="C133" i="8" s="1"/>
  <c r="B243" i="8"/>
  <c r="B205" i="8"/>
  <c r="AQ150" i="8"/>
  <c r="AQ151" i="8"/>
  <c r="AP105" i="8"/>
  <c r="AQ119" i="8"/>
  <c r="AQ87" i="8"/>
  <c r="AQ70" i="8"/>
  <c r="C203" i="8"/>
  <c r="J48" i="8"/>
  <c r="H47" i="8"/>
  <c r="G50" i="8"/>
  <c r="AP37" i="8"/>
  <c r="AO38" i="8"/>
  <c r="N138" i="8" l="1"/>
  <c r="N92" i="8"/>
  <c r="F109" i="8"/>
  <c r="E138" i="8"/>
  <c r="E92" i="8"/>
  <c r="M7" i="11"/>
  <c r="D40" i="8"/>
  <c r="D102" i="8" s="1"/>
  <c r="H82" i="8"/>
  <c r="I82" i="8" s="1"/>
  <c r="D168" i="8"/>
  <c r="D169" i="8" s="1"/>
  <c r="D238" i="8" s="1"/>
  <c r="D58" i="8"/>
  <c r="D117" i="8" s="1"/>
  <c r="G80" i="8"/>
  <c r="U37" i="8"/>
  <c r="T38" i="8"/>
  <c r="AE38" i="8"/>
  <c r="AF37" i="8"/>
  <c r="O34" i="8"/>
  <c r="H245" i="8"/>
  <c r="I224" i="8"/>
  <c r="C204" i="8"/>
  <c r="C128" i="8"/>
  <c r="C129" i="8" s="1"/>
  <c r="AD63" i="8"/>
  <c r="AE63" i="8" s="1"/>
  <c r="AF63" i="8" s="1"/>
  <c r="T71" i="8"/>
  <c r="S74" i="8"/>
  <c r="P49" i="8"/>
  <c r="F5" i="4"/>
  <c r="P90" i="8"/>
  <c r="P54" i="8"/>
  <c r="P55" i="8" s="1"/>
  <c r="P103" i="8"/>
  <c r="P76" i="8"/>
  <c r="P29" i="8"/>
  <c r="P30" i="8"/>
  <c r="P31" i="8"/>
  <c r="P32" i="8"/>
  <c r="AG98" i="8"/>
  <c r="Q33" i="8"/>
  <c r="R21" i="8"/>
  <c r="S27" i="8"/>
  <c r="AF53" i="8"/>
  <c r="X20" i="8"/>
  <c r="G83" i="8"/>
  <c r="AO110" i="8"/>
  <c r="AN121" i="8"/>
  <c r="O67" i="8"/>
  <c r="O42" i="8"/>
  <c r="N41" i="8"/>
  <c r="N40" i="8"/>
  <c r="N102" i="8" s="1"/>
  <c r="I81" i="8"/>
  <c r="S24" i="8"/>
  <c r="AO104" i="8"/>
  <c r="AN118" i="8"/>
  <c r="S26" i="8"/>
  <c r="S25" i="8"/>
  <c r="N143" i="8"/>
  <c r="N215" i="8" s="1"/>
  <c r="N144" i="8"/>
  <c r="N219" i="8" s="1"/>
  <c r="AH14" i="8"/>
  <c r="W70" i="8"/>
  <c r="N7" i="11"/>
  <c r="AP107" i="8"/>
  <c r="AO120" i="8"/>
  <c r="AF20" i="8"/>
  <c r="B194" i="8"/>
  <c r="B236" i="8"/>
  <c r="E144" i="8"/>
  <c r="E219" i="8" s="1"/>
  <c r="E143" i="8"/>
  <c r="E215" i="8" s="1"/>
  <c r="E168" i="8"/>
  <c r="E169" i="8" s="1"/>
  <c r="E174" i="8" s="1"/>
  <c r="E111" i="8" s="1"/>
  <c r="E40" i="8"/>
  <c r="E102" i="8" s="1"/>
  <c r="E41" i="8"/>
  <c r="E58" i="8"/>
  <c r="I20" i="8"/>
  <c r="H33" i="8"/>
  <c r="F42" i="8"/>
  <c r="F67" i="8"/>
  <c r="F34" i="8"/>
  <c r="I4" i="4"/>
  <c r="G29" i="8"/>
  <c r="G30" i="8"/>
  <c r="G32" i="8"/>
  <c r="G76" i="8"/>
  <c r="G31" i="8"/>
  <c r="G90" i="8"/>
  <c r="E201" i="8"/>
  <c r="B190" i="8"/>
  <c r="B212" i="8" s="1"/>
  <c r="B229" i="8" s="1"/>
  <c r="B206" i="8"/>
  <c r="J171" i="8"/>
  <c r="C190" i="8"/>
  <c r="C212" i="8" s="1"/>
  <c r="C229" i="8" s="1"/>
  <c r="R147" i="8"/>
  <c r="S148" i="8"/>
  <c r="G54" i="8"/>
  <c r="G55" i="8" s="1"/>
  <c r="G103" i="8"/>
  <c r="H38" i="8"/>
  <c r="H147" i="8" s="1"/>
  <c r="I37" i="8"/>
  <c r="AR185" i="8"/>
  <c r="C205" i="8"/>
  <c r="C243" i="8"/>
  <c r="D186" i="8"/>
  <c r="D133" i="8" s="1"/>
  <c r="D220" i="8"/>
  <c r="D241" i="8" s="1"/>
  <c r="E181" i="8"/>
  <c r="E183" i="8" s="1"/>
  <c r="AR151" i="8"/>
  <c r="AR150" i="8"/>
  <c r="AQ105" i="8"/>
  <c r="AR119" i="8"/>
  <c r="AR87" i="8"/>
  <c r="AR70" i="8"/>
  <c r="K48" i="8"/>
  <c r="I47" i="8"/>
  <c r="H50" i="8"/>
  <c r="AQ37" i="8"/>
  <c r="AP38" i="8"/>
  <c r="D159" i="8" l="1"/>
  <c r="D174" i="8"/>
  <c r="D160" i="8" s="1"/>
  <c r="E160" i="8" s="1"/>
  <c r="F138" i="8"/>
  <c r="F92" i="8"/>
  <c r="O138" i="8"/>
  <c r="O92" i="8"/>
  <c r="G109" i="8"/>
  <c r="D137" i="8"/>
  <c r="D142" i="8" s="1"/>
  <c r="D153" i="8" s="1"/>
  <c r="D154" i="8" s="1"/>
  <c r="D237" i="8" s="1"/>
  <c r="D116" i="8"/>
  <c r="D43" i="8"/>
  <c r="D94" i="8"/>
  <c r="D95" i="8" s="1"/>
  <c r="D200" i="8"/>
  <c r="D202" i="8" s="1"/>
  <c r="D121" i="8"/>
  <c r="D120" i="8"/>
  <c r="D118" i="8"/>
  <c r="H80" i="8"/>
  <c r="H109" i="8" s="1"/>
  <c r="AF38" i="8"/>
  <c r="AG37" i="8"/>
  <c r="V37" i="8"/>
  <c r="U38" i="8"/>
  <c r="N43" i="8"/>
  <c r="J224" i="8"/>
  <c r="I245" i="8"/>
  <c r="C206" i="8"/>
  <c r="C236" i="8"/>
  <c r="C194" i="8"/>
  <c r="H83" i="8"/>
  <c r="AG53" i="8"/>
  <c r="P67" i="8"/>
  <c r="Q49" i="8"/>
  <c r="Q54" i="8"/>
  <c r="Q55" i="8" s="1"/>
  <c r="Q76" i="8"/>
  <c r="Q90" i="8"/>
  <c r="Q103" i="8"/>
  <c r="G5" i="4"/>
  <c r="Q29" i="8"/>
  <c r="Q30" i="8"/>
  <c r="Q32" i="8"/>
  <c r="Q31" i="8"/>
  <c r="AP110" i="8"/>
  <c r="AO121" i="8"/>
  <c r="S21" i="8"/>
  <c r="R33" i="8"/>
  <c r="O143" i="8"/>
  <c r="O215" i="8" s="1"/>
  <c r="O144" i="8"/>
  <c r="O219" i="8" s="1"/>
  <c r="Y20" i="8"/>
  <c r="T26" i="8"/>
  <c r="AH98" i="8"/>
  <c r="AI14" i="8"/>
  <c r="O40" i="8"/>
  <c r="O102" i="8" s="1"/>
  <c r="O41" i="8"/>
  <c r="J81" i="8"/>
  <c r="AG20" i="8"/>
  <c r="AP104" i="8"/>
  <c r="AO118" i="8"/>
  <c r="AQ107" i="8"/>
  <c r="AP120" i="8"/>
  <c r="T24" i="8"/>
  <c r="T27" i="8"/>
  <c r="P34" i="8"/>
  <c r="P42" i="8"/>
  <c r="U71" i="8"/>
  <c r="T74" i="8"/>
  <c r="AG63" i="8"/>
  <c r="T25" i="8"/>
  <c r="X70" i="8"/>
  <c r="F143" i="8"/>
  <c r="F215" i="8" s="1"/>
  <c r="F144" i="8"/>
  <c r="F219" i="8" s="1"/>
  <c r="F168" i="8"/>
  <c r="F169" i="8" s="1"/>
  <c r="F40" i="8"/>
  <c r="F102" i="8" s="1"/>
  <c r="F41" i="8"/>
  <c r="H90" i="8"/>
  <c r="H29" i="8"/>
  <c r="J4" i="4"/>
  <c r="H31" i="8"/>
  <c r="H76" i="8"/>
  <c r="H32" i="8"/>
  <c r="H30" i="8"/>
  <c r="J20" i="8"/>
  <c r="I33" i="8"/>
  <c r="F201" i="8"/>
  <c r="E122" i="8"/>
  <c r="E117" i="8"/>
  <c r="E200" i="8"/>
  <c r="E202" i="8" s="1"/>
  <c r="E120" i="8"/>
  <c r="E137" i="8"/>
  <c r="E142" i="8" s="1"/>
  <c r="E118" i="8"/>
  <c r="E121" i="8"/>
  <c r="E94" i="8"/>
  <c r="E43" i="8"/>
  <c r="G67" i="8"/>
  <c r="G34" i="8"/>
  <c r="G42" i="8"/>
  <c r="F58" i="8"/>
  <c r="E112" i="8"/>
  <c r="E116" i="8"/>
  <c r="E238" i="8"/>
  <c r="E159" i="8"/>
  <c r="K171" i="8"/>
  <c r="J37" i="8"/>
  <c r="I38" i="8"/>
  <c r="T148" i="8"/>
  <c r="S147" i="8"/>
  <c r="H103" i="8"/>
  <c r="H54" i="8"/>
  <c r="H55" i="8" s="1"/>
  <c r="AS185" i="8"/>
  <c r="E186" i="8"/>
  <c r="E133" i="8" s="1"/>
  <c r="E220" i="8"/>
  <c r="E241" i="8" s="1"/>
  <c r="F181" i="8"/>
  <c r="F183" i="8" s="1"/>
  <c r="D243" i="8"/>
  <c r="D205" i="8"/>
  <c r="AS150" i="8"/>
  <c r="AS151" i="8"/>
  <c r="AS119" i="8"/>
  <c r="AR105" i="8"/>
  <c r="AS87" i="8"/>
  <c r="J82" i="8"/>
  <c r="AS70" i="8"/>
  <c r="L48" i="8"/>
  <c r="I50" i="8"/>
  <c r="J47" i="8"/>
  <c r="AR37" i="8"/>
  <c r="AQ38" i="8"/>
  <c r="D111" i="8" l="1"/>
  <c r="D112" i="8" s="1"/>
  <c r="P138" i="8"/>
  <c r="P92" i="8"/>
  <c r="G138" i="8"/>
  <c r="G92" i="8"/>
  <c r="O43" i="8"/>
  <c r="D214" i="8"/>
  <c r="I80" i="8"/>
  <c r="Q34" i="8"/>
  <c r="W37" i="8"/>
  <c r="V38" i="8"/>
  <c r="AG38" i="8"/>
  <c r="AH37" i="8"/>
  <c r="Q42" i="8"/>
  <c r="Q40" i="8" s="1"/>
  <c r="J245" i="8"/>
  <c r="K224" i="8"/>
  <c r="U25" i="8"/>
  <c r="U26" i="8"/>
  <c r="AH53" i="8"/>
  <c r="AQ104" i="8"/>
  <c r="AP118" i="8"/>
  <c r="I83" i="8"/>
  <c r="AI98" i="8"/>
  <c r="AH63" i="8"/>
  <c r="AQ110" i="8"/>
  <c r="AP121" i="8"/>
  <c r="U24" i="8"/>
  <c r="AH20" i="8"/>
  <c r="T21" i="8"/>
  <c r="S33" i="8"/>
  <c r="V71" i="8"/>
  <c r="U74" i="8"/>
  <c r="U27" i="8"/>
  <c r="P41" i="8"/>
  <c r="P40" i="8"/>
  <c r="P102" i="8" s="1"/>
  <c r="AJ14" i="8"/>
  <c r="Y70" i="8"/>
  <c r="AR107" i="8"/>
  <c r="AQ120" i="8"/>
  <c r="K81" i="8"/>
  <c r="R49" i="8"/>
  <c r="H5" i="4"/>
  <c r="R90" i="8"/>
  <c r="R54" i="8"/>
  <c r="R55" i="8" s="1"/>
  <c r="R103" i="8"/>
  <c r="R76" i="8"/>
  <c r="R31" i="8"/>
  <c r="R32" i="8"/>
  <c r="R29" i="8"/>
  <c r="R30" i="8"/>
  <c r="Q67" i="8"/>
  <c r="P144" i="8"/>
  <c r="P219" i="8" s="1"/>
  <c r="P143" i="8"/>
  <c r="P215" i="8" s="1"/>
  <c r="F43" i="8"/>
  <c r="G168" i="8"/>
  <c r="G169" i="8" s="1"/>
  <c r="G40" i="8"/>
  <c r="G102" i="8" s="1"/>
  <c r="G41" i="8"/>
  <c r="D161" i="8"/>
  <c r="D216" i="8" s="1"/>
  <c r="D122" i="8"/>
  <c r="D123" i="8" s="1"/>
  <c r="H67" i="8"/>
  <c r="H42" i="8"/>
  <c r="H58" i="8" s="1"/>
  <c r="H34" i="8"/>
  <c r="G58" i="8"/>
  <c r="G144" i="8"/>
  <c r="G219" i="8" s="1"/>
  <c r="G143" i="8"/>
  <c r="G215" i="8" s="1"/>
  <c r="G201" i="8"/>
  <c r="E153" i="8"/>
  <c r="E154" i="8" s="1"/>
  <c r="E237" i="8" s="1"/>
  <c r="E214" i="8"/>
  <c r="E161" i="8"/>
  <c r="E216" i="8" s="1"/>
  <c r="F159" i="8"/>
  <c r="F116" i="8"/>
  <c r="E95" i="8"/>
  <c r="E128" i="8"/>
  <c r="E194" i="8" s="1"/>
  <c r="F238" i="8"/>
  <c r="F174" i="8"/>
  <c r="F111" i="8" s="1"/>
  <c r="F122" i="8" s="1"/>
  <c r="E139" i="8"/>
  <c r="E203" i="8"/>
  <c r="E190" i="8" s="1"/>
  <c r="E212" i="8" s="1"/>
  <c r="I32" i="8"/>
  <c r="I76" i="8"/>
  <c r="I30" i="8"/>
  <c r="I29" i="8"/>
  <c r="K4" i="4"/>
  <c r="I90" i="8"/>
  <c r="I31" i="8"/>
  <c r="F121" i="8"/>
  <c r="F118" i="8"/>
  <c r="F120" i="8"/>
  <c r="F94" i="8"/>
  <c r="F117" i="8"/>
  <c r="F137" i="8"/>
  <c r="F142" i="8" s="1"/>
  <c r="F200" i="8"/>
  <c r="F202" i="8" s="1"/>
  <c r="E123" i="8"/>
  <c r="K20" i="8"/>
  <c r="J33" i="8"/>
  <c r="L171" i="8"/>
  <c r="U148" i="8"/>
  <c r="T147" i="8"/>
  <c r="I54" i="8"/>
  <c r="I55" i="8" s="1"/>
  <c r="I103" i="8"/>
  <c r="J38" i="8"/>
  <c r="J147" i="8" s="1"/>
  <c r="K37" i="8"/>
  <c r="I147" i="8"/>
  <c r="AT185" i="8"/>
  <c r="F186" i="8"/>
  <c r="F133" i="8" s="1"/>
  <c r="F220" i="8"/>
  <c r="F241" i="8" s="1"/>
  <c r="G181" i="8"/>
  <c r="G183" i="8" s="1"/>
  <c r="E243" i="8"/>
  <c r="E205" i="8"/>
  <c r="AT150" i="8"/>
  <c r="AT151" i="8"/>
  <c r="AT119" i="8"/>
  <c r="AS105" i="8"/>
  <c r="AT87" i="8"/>
  <c r="K82" i="8"/>
  <c r="AT70" i="8"/>
  <c r="M48" i="8"/>
  <c r="N48" i="8" s="1"/>
  <c r="O48" i="8" s="1"/>
  <c r="P48" i="8" s="1"/>
  <c r="Q48" i="8" s="1"/>
  <c r="R48" i="8" s="1"/>
  <c r="S48" i="8" s="1"/>
  <c r="T48" i="8" s="1"/>
  <c r="U48" i="8" s="1"/>
  <c r="V48" i="8" s="1"/>
  <c r="W48" i="8" s="1"/>
  <c r="X48" i="8" s="1"/>
  <c r="Y48" i="8" s="1"/>
  <c r="Z48" i="8" s="1"/>
  <c r="AA48" i="8" s="1"/>
  <c r="AB48" i="8" s="1"/>
  <c r="AC48" i="8" s="1"/>
  <c r="AD48" i="8" s="1"/>
  <c r="AE48" i="8" s="1"/>
  <c r="AF48" i="8" s="1"/>
  <c r="AG48" i="8" s="1"/>
  <c r="AH48" i="8" s="1"/>
  <c r="AI48" i="8" s="1"/>
  <c r="AJ48" i="8" s="1"/>
  <c r="AK48" i="8" s="1"/>
  <c r="AL48" i="8" s="1"/>
  <c r="AM48" i="8" s="1"/>
  <c r="AN48" i="8" s="1"/>
  <c r="AO48" i="8" s="1"/>
  <c r="AP48" i="8" s="1"/>
  <c r="AQ48" i="8" s="1"/>
  <c r="AR48" i="8" s="1"/>
  <c r="AS48" i="8" s="1"/>
  <c r="AT48" i="8" s="1"/>
  <c r="AU48" i="8" s="1"/>
  <c r="AV48" i="8" s="1"/>
  <c r="AW48" i="8" s="1"/>
  <c r="AX48" i="8" s="1"/>
  <c r="AY48" i="8" s="1"/>
  <c r="AZ48" i="8" s="1"/>
  <c r="BA48" i="8" s="1"/>
  <c r="BB48" i="8" s="1"/>
  <c r="BC48" i="8" s="1"/>
  <c r="BD48" i="8" s="1"/>
  <c r="BE48" i="8" s="1"/>
  <c r="BF48" i="8" s="1"/>
  <c r="BG48" i="8" s="1"/>
  <c r="BH48" i="8" s="1"/>
  <c r="BI48" i="8" s="1"/>
  <c r="K47" i="8"/>
  <c r="J50" i="8"/>
  <c r="AS37" i="8"/>
  <c r="AR38" i="8"/>
  <c r="I109" i="8" l="1"/>
  <c r="H138" i="8"/>
  <c r="H92" i="8"/>
  <c r="Q138" i="8"/>
  <c r="Q143" i="8" s="1"/>
  <c r="Q215" i="8" s="1"/>
  <c r="Q92" i="8"/>
  <c r="J80" i="8"/>
  <c r="J109" i="8" s="1"/>
  <c r="Q41" i="8"/>
  <c r="Q43" i="8" s="1"/>
  <c r="AI37" i="8"/>
  <c r="AH38" i="8"/>
  <c r="X37" i="8"/>
  <c r="W38" i="8"/>
  <c r="R34" i="8"/>
  <c r="P43" i="8"/>
  <c r="L224" i="8"/>
  <c r="K245" i="8"/>
  <c r="AR104" i="8"/>
  <c r="AQ118" i="8"/>
  <c r="AK14" i="8"/>
  <c r="AL14" i="8" s="1"/>
  <c r="Q102" i="8"/>
  <c r="AI53" i="8"/>
  <c r="AI63" i="8"/>
  <c r="AI20" i="8"/>
  <c r="R67" i="8"/>
  <c r="R42" i="8"/>
  <c r="L81" i="8"/>
  <c r="V24" i="8"/>
  <c r="AJ98" i="8"/>
  <c r="V26" i="8"/>
  <c r="AS107" i="8"/>
  <c r="AR120" i="8"/>
  <c r="U21" i="8"/>
  <c r="T33" i="8"/>
  <c r="Q144" i="8"/>
  <c r="Q219" i="8" s="1"/>
  <c r="V27" i="8"/>
  <c r="W71" i="8"/>
  <c r="V74" i="8"/>
  <c r="J83" i="8"/>
  <c r="V25" i="8"/>
  <c r="S49" i="8"/>
  <c r="S103" i="8"/>
  <c r="I5" i="4"/>
  <c r="S90" i="8"/>
  <c r="S54" i="8"/>
  <c r="S55" i="8" s="1"/>
  <c r="S76" i="8"/>
  <c r="S29" i="8"/>
  <c r="S31" i="8"/>
  <c r="S30" i="8"/>
  <c r="S32" i="8"/>
  <c r="AR110" i="8"/>
  <c r="AQ121" i="8"/>
  <c r="G43" i="8"/>
  <c r="E229" i="8"/>
  <c r="H137" i="8"/>
  <c r="H142" i="8" s="1"/>
  <c r="H117" i="8"/>
  <c r="H121" i="8"/>
  <c r="H120" i="8"/>
  <c r="H200" i="8"/>
  <c r="H118" i="8"/>
  <c r="H144" i="8"/>
  <c r="H219" i="8" s="1"/>
  <c r="H143" i="8"/>
  <c r="H215" i="8" s="1"/>
  <c r="F112" i="8"/>
  <c r="F128" i="8" s="1"/>
  <c r="F194" i="8" s="1"/>
  <c r="F160" i="8"/>
  <c r="F95" i="8"/>
  <c r="G159" i="8"/>
  <c r="G117" i="8"/>
  <c r="G120" i="8"/>
  <c r="G94" i="8"/>
  <c r="G200" i="8"/>
  <c r="G202" i="8" s="1"/>
  <c r="G137" i="8"/>
  <c r="G142" i="8" s="1"/>
  <c r="G118" i="8"/>
  <c r="G121" i="8"/>
  <c r="L20" i="8"/>
  <c r="K33" i="8"/>
  <c r="F153" i="8"/>
  <c r="F154" i="8" s="1"/>
  <c r="F237" i="8" s="1"/>
  <c r="F214" i="8"/>
  <c r="I34" i="8"/>
  <c r="I42" i="8"/>
  <c r="I67" i="8"/>
  <c r="H168" i="8"/>
  <c r="H169" i="8" s="1"/>
  <c r="H238" i="8" s="1"/>
  <c r="H40" i="8"/>
  <c r="H102" i="8" s="1"/>
  <c r="H41" i="8"/>
  <c r="G116" i="8"/>
  <c r="G238" i="8"/>
  <c r="E129" i="8"/>
  <c r="E236" i="8"/>
  <c r="H201" i="8"/>
  <c r="G174" i="8"/>
  <c r="G111" i="8" s="1"/>
  <c r="G122" i="8" s="1"/>
  <c r="J76" i="8"/>
  <c r="J30" i="8"/>
  <c r="J32" i="8"/>
  <c r="J31" i="8"/>
  <c r="J90" i="8"/>
  <c r="J29" i="8"/>
  <c r="L4" i="4"/>
  <c r="F123" i="8"/>
  <c r="D203" i="8"/>
  <c r="D139" i="8"/>
  <c r="D128" i="8"/>
  <c r="E204" i="8"/>
  <c r="E206" i="8" s="1"/>
  <c r="M171" i="8"/>
  <c r="V148" i="8"/>
  <c r="U147" i="8"/>
  <c r="L37" i="8"/>
  <c r="K38" i="8"/>
  <c r="K147" i="8" s="1"/>
  <c r="J103" i="8"/>
  <c r="J54" i="8"/>
  <c r="J55" i="8" s="1"/>
  <c r="AU185" i="8"/>
  <c r="G186" i="8"/>
  <c r="G133" i="8" s="1"/>
  <c r="G220" i="8"/>
  <c r="G241" i="8" s="1"/>
  <c r="H181" i="8"/>
  <c r="H183" i="8" s="1"/>
  <c r="F243" i="8"/>
  <c r="F205" i="8"/>
  <c r="AU151" i="8"/>
  <c r="AU150" i="8"/>
  <c r="AT105" i="8"/>
  <c r="AU119" i="8"/>
  <c r="AU87" i="8"/>
  <c r="L82" i="8"/>
  <c r="AU70" i="8"/>
  <c r="L47" i="8"/>
  <c r="K50" i="8"/>
  <c r="AS38" i="8"/>
  <c r="AT37" i="8"/>
  <c r="I138" i="8" l="1"/>
  <c r="I92" i="8"/>
  <c r="R138" i="8"/>
  <c r="R92" i="8"/>
  <c r="K80" i="8"/>
  <c r="S67" i="8"/>
  <c r="Y37" i="8"/>
  <c r="Y38" i="8" s="1"/>
  <c r="X38" i="8"/>
  <c r="AI38" i="8"/>
  <c r="AJ37" i="8"/>
  <c r="M224" i="8"/>
  <c r="L245" i="8"/>
  <c r="W27" i="8"/>
  <c r="M81" i="8"/>
  <c r="AJ63" i="8"/>
  <c r="AK63" i="8" s="1"/>
  <c r="AL63" i="8" s="1"/>
  <c r="S42" i="8"/>
  <c r="W26" i="8"/>
  <c r="AT107" i="8"/>
  <c r="AS120" i="8"/>
  <c r="S34" i="8"/>
  <c r="R40" i="8"/>
  <c r="R102" i="8" s="1"/>
  <c r="R41" i="8"/>
  <c r="AM14" i="8"/>
  <c r="AN14" i="8" s="1"/>
  <c r="AO14" i="8" s="1"/>
  <c r="AP14" i="8" s="1"/>
  <c r="AQ14" i="8" s="1"/>
  <c r="AR14" i="8" s="1"/>
  <c r="AS14" i="8" s="1"/>
  <c r="AT14" i="8" s="1"/>
  <c r="AU14" i="8" s="1"/>
  <c r="W25" i="8"/>
  <c r="AK98" i="8"/>
  <c r="R144" i="8"/>
  <c r="R219" i="8" s="1"/>
  <c r="R143" i="8"/>
  <c r="R215" i="8" s="1"/>
  <c r="X71" i="8"/>
  <c r="W74" i="8"/>
  <c r="K83" i="8"/>
  <c r="T49" i="8"/>
  <c r="T54" i="8"/>
  <c r="T55" i="8" s="1"/>
  <c r="T76" i="8"/>
  <c r="J5" i="4"/>
  <c r="T90" i="8"/>
  <c r="T103" i="8"/>
  <c r="T30" i="8"/>
  <c r="T29" i="8"/>
  <c r="T32" i="8"/>
  <c r="T31" i="8"/>
  <c r="AJ53" i="8"/>
  <c r="AS110" i="8"/>
  <c r="AR121" i="8"/>
  <c r="V21" i="8"/>
  <c r="U33" i="8"/>
  <c r="W24" i="8"/>
  <c r="AJ20" i="8"/>
  <c r="AS104" i="8"/>
  <c r="AR118" i="8"/>
  <c r="H43" i="8"/>
  <c r="H174" i="8"/>
  <c r="H111" i="8" s="1"/>
  <c r="H122" i="8" s="1"/>
  <c r="H123" i="8" s="1"/>
  <c r="G123" i="8"/>
  <c r="I201" i="8"/>
  <c r="D190" i="8"/>
  <c r="D212" i="8" s="1"/>
  <c r="D229" i="8" s="1"/>
  <c r="D204" i="8"/>
  <c r="D206" i="8" s="1"/>
  <c r="I168" i="8"/>
  <c r="I169" i="8" s="1"/>
  <c r="I40" i="8"/>
  <c r="I102" i="8" s="1"/>
  <c r="I41" i="8"/>
  <c r="G214" i="8"/>
  <c r="G153" i="8"/>
  <c r="G154" i="8" s="1"/>
  <c r="G237" i="8" s="1"/>
  <c r="F129" i="8"/>
  <c r="F236" i="8"/>
  <c r="H202" i="8"/>
  <c r="I143" i="8"/>
  <c r="I215" i="8" s="1"/>
  <c r="I144" i="8"/>
  <c r="I219" i="8" s="1"/>
  <c r="G95" i="8"/>
  <c r="I58" i="8"/>
  <c r="G112" i="8"/>
  <c r="G128" i="8" s="1"/>
  <c r="G160" i="8"/>
  <c r="G161" i="8" s="1"/>
  <c r="G216" i="8" s="1"/>
  <c r="M4" i="4"/>
  <c r="K90" i="8"/>
  <c r="K29" i="8"/>
  <c r="K76" i="8"/>
  <c r="K31" i="8"/>
  <c r="K30" i="8"/>
  <c r="K32" i="8"/>
  <c r="F139" i="8"/>
  <c r="F203" i="8"/>
  <c r="H94" i="8"/>
  <c r="J67" i="8"/>
  <c r="J42" i="8"/>
  <c r="J58" i="8" s="1"/>
  <c r="J34" i="8"/>
  <c r="H116" i="8"/>
  <c r="M20" i="8"/>
  <c r="M33" i="8" s="1"/>
  <c r="L33" i="8"/>
  <c r="H159" i="8"/>
  <c r="D236" i="8"/>
  <c r="D129" i="8"/>
  <c r="D194" i="8"/>
  <c r="F161" i="8"/>
  <c r="F216" i="8" s="1"/>
  <c r="H153" i="8"/>
  <c r="H214" i="8"/>
  <c r="N171" i="8"/>
  <c r="L38" i="8"/>
  <c r="L147" i="8" s="1"/>
  <c r="M37" i="8"/>
  <c r="W148" i="8"/>
  <c r="V147" i="8"/>
  <c r="K54" i="8"/>
  <c r="K55" i="8" s="1"/>
  <c r="K103" i="8"/>
  <c r="AV185" i="8"/>
  <c r="I181" i="8"/>
  <c r="I183" i="8" s="1"/>
  <c r="H220" i="8"/>
  <c r="H241" i="8" s="1"/>
  <c r="H186" i="8"/>
  <c r="H133" i="8" s="1"/>
  <c r="G243" i="8"/>
  <c r="G205" i="8"/>
  <c r="AV151" i="8"/>
  <c r="AV150" i="8"/>
  <c r="AU105" i="8"/>
  <c r="AV119" i="8"/>
  <c r="AV87" i="8"/>
  <c r="M82" i="8"/>
  <c r="AV70" i="8"/>
  <c r="M47" i="8"/>
  <c r="AT38" i="8"/>
  <c r="AU37" i="8"/>
  <c r="J138" i="8" l="1"/>
  <c r="J92" i="8"/>
  <c r="S138" i="8"/>
  <c r="S144" i="8" s="1"/>
  <c r="S219" i="8" s="1"/>
  <c r="S92" i="8"/>
  <c r="K109" i="8"/>
  <c r="L80" i="8"/>
  <c r="L109" i="8" s="1"/>
  <c r="S143" i="8"/>
  <c r="S215" i="8" s="1"/>
  <c r="AK37" i="8"/>
  <c r="AK38" i="8" s="1"/>
  <c r="AJ38" i="8"/>
  <c r="T34" i="8"/>
  <c r="T67" i="8"/>
  <c r="N224" i="8"/>
  <c r="M245" i="8"/>
  <c r="B35" i="9" a="1"/>
  <c r="B35" i="9" s="1"/>
  <c r="B4" i="11" s="1"/>
  <c r="AK53" i="8"/>
  <c r="AL53" i="8" s="1"/>
  <c r="Y71" i="8"/>
  <c r="X74" i="8"/>
  <c r="S41" i="8"/>
  <c r="S40" i="8"/>
  <c r="S102" i="8" s="1"/>
  <c r="X26" i="8"/>
  <c r="X24" i="8"/>
  <c r="AM63" i="8"/>
  <c r="AN63" i="8" s="1"/>
  <c r="AO63" i="8" s="1"/>
  <c r="AP63" i="8" s="1"/>
  <c r="AQ63" i="8" s="1"/>
  <c r="AR63" i="8" s="1"/>
  <c r="AS63" i="8" s="1"/>
  <c r="AT63" i="8" s="1"/>
  <c r="AU63" i="8" s="1"/>
  <c r="AV63" i="8" s="1"/>
  <c r="U49" i="8"/>
  <c r="U54" i="8"/>
  <c r="U55" i="8" s="1"/>
  <c r="U90" i="8"/>
  <c r="U76" i="8"/>
  <c r="U103" i="8"/>
  <c r="K5" i="4"/>
  <c r="U29" i="8"/>
  <c r="U30" i="8"/>
  <c r="U32" i="8"/>
  <c r="U31" i="8"/>
  <c r="AU107" i="8"/>
  <c r="AT120" i="8"/>
  <c r="AT104" i="8"/>
  <c r="AS118" i="8"/>
  <c r="W21" i="8"/>
  <c r="V33" i="8"/>
  <c r="N81" i="8"/>
  <c r="AK20" i="8"/>
  <c r="T42" i="8"/>
  <c r="AL98" i="8"/>
  <c r="N82" i="8"/>
  <c r="AT110" i="8"/>
  <c r="AS121" i="8"/>
  <c r="L83" i="8"/>
  <c r="R43" i="8"/>
  <c r="X25" i="8"/>
  <c r="X27" i="8"/>
  <c r="AV14" i="8"/>
  <c r="H112" i="8"/>
  <c r="H128" i="8" s="1"/>
  <c r="H194" i="8" s="1"/>
  <c r="H160" i="8"/>
  <c r="H161" i="8" s="1"/>
  <c r="H216" i="8" s="1"/>
  <c r="I43" i="8"/>
  <c r="J120" i="8"/>
  <c r="J200" i="8"/>
  <c r="J121" i="8"/>
  <c r="J137" i="8"/>
  <c r="J142" i="8" s="1"/>
  <c r="J214" i="8" s="1"/>
  <c r="J117" i="8"/>
  <c r="J118" i="8"/>
  <c r="G236" i="8"/>
  <c r="G129" i="8"/>
  <c r="J144" i="8"/>
  <c r="J219" i="8" s="1"/>
  <c r="J143" i="8"/>
  <c r="J215" i="8" s="1"/>
  <c r="K34" i="8"/>
  <c r="K67" i="8"/>
  <c r="K42" i="8"/>
  <c r="L32" i="8"/>
  <c r="L29" i="8"/>
  <c r="N4" i="4"/>
  <c r="L90" i="8"/>
  <c r="L31" i="8"/>
  <c r="L30" i="8"/>
  <c r="L76" i="8"/>
  <c r="H2" i="5"/>
  <c r="H95" i="8"/>
  <c r="I159" i="8"/>
  <c r="M29" i="8"/>
  <c r="O4" i="4"/>
  <c r="M31" i="8"/>
  <c r="M30" i="8"/>
  <c r="M32" i="8"/>
  <c r="M90" i="8"/>
  <c r="M76" i="8"/>
  <c r="F190" i="8"/>
  <c r="F212" i="8" s="1"/>
  <c r="F229" i="8" s="1"/>
  <c r="F204" i="8"/>
  <c r="F206" i="8" s="1"/>
  <c r="I116" i="8"/>
  <c r="I238" i="8"/>
  <c r="I174" i="8"/>
  <c r="I111" i="8" s="1"/>
  <c r="I122" i="8" s="1"/>
  <c r="H154" i="8"/>
  <c r="H237" i="8" s="1"/>
  <c r="G203" i="8"/>
  <c r="G139" i="8"/>
  <c r="G194" i="8"/>
  <c r="J201" i="8"/>
  <c r="J168" i="8"/>
  <c r="J169" i="8" s="1"/>
  <c r="J40" i="8"/>
  <c r="J102" i="8" s="1"/>
  <c r="J41" i="8"/>
  <c r="I137" i="8"/>
  <c r="I142" i="8" s="1"/>
  <c r="I118" i="8"/>
  <c r="I120" i="8"/>
  <c r="I94" i="8"/>
  <c r="I121" i="8"/>
  <c r="I117" i="8"/>
  <c r="I200" i="8"/>
  <c r="I202" i="8" s="1"/>
  <c r="N168" i="8"/>
  <c r="N169" i="8" s="1"/>
  <c r="O171" i="8"/>
  <c r="M38" i="8"/>
  <c r="M147" i="8" s="1"/>
  <c r="L103" i="8"/>
  <c r="L54" i="8"/>
  <c r="L55" i="8" s="1"/>
  <c r="L49" i="8"/>
  <c r="L50" i="8" s="1"/>
  <c r="W147" i="8"/>
  <c r="X148" i="8"/>
  <c r="AW185" i="8"/>
  <c r="H243" i="8"/>
  <c r="H205" i="8"/>
  <c r="I186" i="8"/>
  <c r="I133" i="8" s="1"/>
  <c r="J181" i="8"/>
  <c r="J183" i="8" s="1"/>
  <c r="I220" i="8"/>
  <c r="I241" i="8" s="1"/>
  <c r="AW151" i="8"/>
  <c r="AW150" i="8"/>
  <c r="AV105" i="8"/>
  <c r="AW119" i="8"/>
  <c r="AW87" i="8"/>
  <c r="AW70" i="8"/>
  <c r="N47" i="8"/>
  <c r="M50" i="8"/>
  <c r="AV37" i="8"/>
  <c r="AU38" i="8"/>
  <c r="T138" i="8" l="1"/>
  <c r="T143" i="8" s="1"/>
  <c r="T215" i="8" s="1"/>
  <c r="T92" i="8"/>
  <c r="K138" i="8"/>
  <c r="K92" i="8"/>
  <c r="M80" i="8"/>
  <c r="U34" i="8"/>
  <c r="S43" i="8"/>
  <c r="T144" i="8"/>
  <c r="T219" i="8" s="1"/>
  <c r="B5" i="11"/>
  <c r="C3" i="11" s="1"/>
  <c r="O224" i="8"/>
  <c r="N245" i="8"/>
  <c r="AU110" i="8"/>
  <c r="AT121" i="8"/>
  <c r="O82" i="8"/>
  <c r="U42" i="8"/>
  <c r="U67" i="8"/>
  <c r="Y25" i="8"/>
  <c r="O81" i="8"/>
  <c r="AU104" i="8"/>
  <c r="AT118" i="8"/>
  <c r="Z71" i="8"/>
  <c r="Y74" i="8"/>
  <c r="Y24" i="8"/>
  <c r="AV107" i="8"/>
  <c r="AU120" i="8"/>
  <c r="AM53" i="8"/>
  <c r="Y27" i="8"/>
  <c r="M83" i="8"/>
  <c r="Y26" i="8"/>
  <c r="AM98" i="8"/>
  <c r="AN98" i="8" s="1"/>
  <c r="AO98" i="8" s="1"/>
  <c r="AP98" i="8" s="1"/>
  <c r="AQ98" i="8" s="1"/>
  <c r="AR98" i="8" s="1"/>
  <c r="AS98" i="8" s="1"/>
  <c r="AT98" i="8" s="1"/>
  <c r="AU98" i="8" s="1"/>
  <c r="AV98" i="8" s="1"/>
  <c r="AW98" i="8" s="1"/>
  <c r="V90" i="8"/>
  <c r="V76" i="8"/>
  <c r="V103" i="8"/>
  <c r="L5" i="4"/>
  <c r="V49" i="8"/>
  <c r="V54" i="8"/>
  <c r="V55" i="8" s="1"/>
  <c r="V31" i="8"/>
  <c r="V32" i="8"/>
  <c r="V30" i="8"/>
  <c r="V29" i="8"/>
  <c r="T40" i="8"/>
  <c r="T102" i="8" s="1"/>
  <c r="T41" i="8"/>
  <c r="X21" i="8"/>
  <c r="W33" i="8"/>
  <c r="AW14" i="8"/>
  <c r="J43" i="8"/>
  <c r="H203" i="8"/>
  <c r="H190" i="8" s="1"/>
  <c r="H212" i="8" s="1"/>
  <c r="H229" i="8" s="1"/>
  <c r="H139" i="8"/>
  <c r="J153" i="8"/>
  <c r="I112" i="8"/>
  <c r="I128" i="8" s="1"/>
  <c r="I194" i="8" s="1"/>
  <c r="K201" i="8"/>
  <c r="I160" i="8"/>
  <c r="I161" i="8" s="1"/>
  <c r="I216" i="8" s="1"/>
  <c r="G190" i="8"/>
  <c r="G212" i="8" s="1"/>
  <c r="G229" i="8" s="1"/>
  <c r="G204" i="8"/>
  <c r="G206" i="8" s="1"/>
  <c r="J94" i="8"/>
  <c r="D15" i="5"/>
  <c r="D17" i="5"/>
  <c r="C17" i="5"/>
  <c r="C13" i="5"/>
  <c r="D16" i="5"/>
  <c r="D13" i="5"/>
  <c r="D14" i="5"/>
  <c r="C15" i="5"/>
  <c r="C14" i="5"/>
  <c r="C16" i="5"/>
  <c r="K168" i="8"/>
  <c r="K169" i="8" s="1"/>
  <c r="K40" i="8"/>
  <c r="K102" i="8" s="1"/>
  <c r="K41" i="8"/>
  <c r="K143" i="8"/>
  <c r="K215" i="8" s="1"/>
  <c r="K144" i="8"/>
  <c r="K219" i="8" s="1"/>
  <c r="L42" i="8"/>
  <c r="L58" i="8" s="1"/>
  <c r="L118" i="8" s="1"/>
  <c r="L67" i="8"/>
  <c r="L34" i="8"/>
  <c r="I95" i="8"/>
  <c r="J238" i="8"/>
  <c r="M42" i="8"/>
  <c r="M34" i="8"/>
  <c r="M67" i="8"/>
  <c r="H129" i="8"/>
  <c r="H236" i="8"/>
  <c r="J116" i="8"/>
  <c r="I123" i="8"/>
  <c r="J202" i="8"/>
  <c r="I214" i="8"/>
  <c r="I153" i="8"/>
  <c r="K58" i="8"/>
  <c r="J174" i="8"/>
  <c r="J111" i="8" s="1"/>
  <c r="J122" i="8" s="1"/>
  <c r="J123" i="8" s="1"/>
  <c r="J159" i="8"/>
  <c r="N238" i="8"/>
  <c r="O168" i="8"/>
  <c r="O169" i="8" s="1"/>
  <c r="P171" i="8"/>
  <c r="Y148" i="8"/>
  <c r="X147" i="8"/>
  <c r="M54" i="8"/>
  <c r="M55" i="8" s="1"/>
  <c r="M103" i="8"/>
  <c r="J4" i="11" s="1"/>
  <c r="AX185" i="8"/>
  <c r="K181" i="8"/>
  <c r="K183" i="8" s="1"/>
  <c r="J220" i="8"/>
  <c r="J241" i="8" s="1"/>
  <c r="J186" i="8"/>
  <c r="J133" i="8" s="1"/>
  <c r="I205" i="8"/>
  <c r="I243" i="8"/>
  <c r="AX151" i="8"/>
  <c r="AX150" i="8"/>
  <c r="AW105" i="8"/>
  <c r="M6" i="11" s="1"/>
  <c r="AX119" i="8"/>
  <c r="AX87" i="8"/>
  <c r="AO73" i="8"/>
  <c r="AX70" i="8"/>
  <c r="AW63" i="8"/>
  <c r="O47" i="8"/>
  <c r="N50" i="8"/>
  <c r="N58" i="8" s="1"/>
  <c r="AW37" i="8"/>
  <c r="AV38" i="8"/>
  <c r="M138" i="8" l="1"/>
  <c r="M92" i="8"/>
  <c r="M109" i="8"/>
  <c r="U138" i="8"/>
  <c r="U92" i="8"/>
  <c r="L138" i="8"/>
  <c r="L92" i="8"/>
  <c r="M201" i="8"/>
  <c r="N80" i="8"/>
  <c r="V34" i="8"/>
  <c r="E3" i="11"/>
  <c r="O245" i="8"/>
  <c r="P224" i="8"/>
  <c r="C4" i="11"/>
  <c r="E4" i="11" s="1"/>
  <c r="AN53" i="8"/>
  <c r="Z25" i="8"/>
  <c r="V42" i="8"/>
  <c r="V67" i="8"/>
  <c r="Z26" i="8"/>
  <c r="U144" i="8"/>
  <c r="U219" i="8" s="1"/>
  <c r="U143" i="8"/>
  <c r="U215" i="8" s="1"/>
  <c r="AA71" i="8"/>
  <c r="Z74" i="8"/>
  <c r="U40" i="8"/>
  <c r="U102" i="8" s="1"/>
  <c r="U41" i="8"/>
  <c r="J10" i="11"/>
  <c r="N83" i="8"/>
  <c r="AW107" i="8"/>
  <c r="AV120" i="8"/>
  <c r="P82" i="8"/>
  <c r="W90" i="8"/>
  <c r="M5" i="4"/>
  <c r="W49" i="8"/>
  <c r="W54" i="8"/>
  <c r="W55" i="8" s="1"/>
  <c r="W103" i="8"/>
  <c r="W76" i="8"/>
  <c r="W32" i="8"/>
  <c r="W31" i="8"/>
  <c r="W29" i="8"/>
  <c r="W30" i="8"/>
  <c r="Z24" i="8"/>
  <c r="AV104" i="8"/>
  <c r="AU118" i="8"/>
  <c r="Y21" i="8"/>
  <c r="X33" i="8"/>
  <c r="Z27" i="8"/>
  <c r="P81" i="8"/>
  <c r="T43" i="8"/>
  <c r="AV110" i="8"/>
  <c r="AU121" i="8"/>
  <c r="AX14" i="8"/>
  <c r="AX98" i="8"/>
  <c r="K43" i="8"/>
  <c r="H204" i="8"/>
  <c r="H206" i="8" s="1"/>
  <c r="I139" i="8"/>
  <c r="I203" i="8"/>
  <c r="I204" i="8" s="1"/>
  <c r="I206" i="8" s="1"/>
  <c r="M58" i="8"/>
  <c r="K159" i="8"/>
  <c r="M168" i="8"/>
  <c r="M169" i="8" s="1"/>
  <c r="M238" i="8" s="1"/>
  <c r="M40" i="8"/>
  <c r="M102" i="8" s="1"/>
  <c r="L144" i="8"/>
  <c r="L219" i="8" s="1"/>
  <c r="L143" i="8"/>
  <c r="L215" i="8" s="1"/>
  <c r="L168" i="8"/>
  <c r="L169" i="8" s="1"/>
  <c r="L238" i="8" s="1"/>
  <c r="L40" i="8"/>
  <c r="L102" i="8" s="1"/>
  <c r="L116" i="8" s="1"/>
  <c r="L41" i="8"/>
  <c r="J160" i="8"/>
  <c r="K118" i="8"/>
  <c r="K200" i="8"/>
  <c r="K202" i="8" s="1"/>
  <c r="K137" i="8"/>
  <c r="K142" i="8" s="1"/>
  <c r="K120" i="8"/>
  <c r="K94" i="8"/>
  <c r="K121" i="8"/>
  <c r="K117" i="8"/>
  <c r="I154" i="8"/>
  <c r="I237" i="8" s="1"/>
  <c r="J154" i="8"/>
  <c r="J237" i="8" s="1"/>
  <c r="J112" i="8"/>
  <c r="J95" i="8"/>
  <c r="L201" i="8"/>
  <c r="K238" i="8"/>
  <c r="K174" i="8"/>
  <c r="K111" i="8" s="1"/>
  <c r="K122" i="8" s="1"/>
  <c r="M41" i="8"/>
  <c r="M144" i="8"/>
  <c r="M219" i="8" s="1"/>
  <c r="B30" i="9" s="1" a="1"/>
  <c r="B30" i="9" s="1"/>
  <c r="M143" i="8"/>
  <c r="M215" i="8" s="1"/>
  <c r="B26" i="9" s="1" a="1"/>
  <c r="B26" i="9" s="1"/>
  <c r="I236" i="8"/>
  <c r="I129" i="8"/>
  <c r="K116" i="8"/>
  <c r="P168" i="8"/>
  <c r="P169" i="8" s="1"/>
  <c r="Q171" i="8"/>
  <c r="O238" i="8"/>
  <c r="L121" i="8"/>
  <c r="L137" i="8"/>
  <c r="L142" i="8" s="1"/>
  <c r="L214" i="8" s="1"/>
  <c r="L120" i="8"/>
  <c r="L117" i="8"/>
  <c r="L200" i="8"/>
  <c r="Z148" i="8"/>
  <c r="Y147" i="8"/>
  <c r="AY185" i="8"/>
  <c r="J205" i="8"/>
  <c r="J243" i="8"/>
  <c r="K186" i="8"/>
  <c r="K133" i="8" s="1"/>
  <c r="K220" i="8"/>
  <c r="K241" i="8" s="1"/>
  <c r="L181" i="8"/>
  <c r="L183" i="8" s="1"/>
  <c r="AY151" i="8"/>
  <c r="AY150" i="8"/>
  <c r="AY119" i="8"/>
  <c r="AY87" i="8"/>
  <c r="AP73" i="8"/>
  <c r="AY70" i="8"/>
  <c r="AX63" i="8"/>
  <c r="N120" i="8"/>
  <c r="N137" i="8"/>
  <c r="N142" i="8" s="1"/>
  <c r="N116" i="8"/>
  <c r="N118" i="8"/>
  <c r="N200" i="8"/>
  <c r="N121" i="8"/>
  <c r="N117" i="8"/>
  <c r="J6" i="11"/>
  <c r="P47" i="8"/>
  <c r="O50" i="8"/>
  <c r="O58" i="8" s="1"/>
  <c r="AW38" i="8"/>
  <c r="V138" i="8" l="1"/>
  <c r="V92" i="8"/>
  <c r="N109" i="8"/>
  <c r="O80" i="8"/>
  <c r="B5" i="9"/>
  <c r="U43" i="8"/>
  <c r="W34" i="8"/>
  <c r="P245" i="8"/>
  <c r="Q224" i="8"/>
  <c r="E5" i="11"/>
  <c r="C5" i="11"/>
  <c r="AA26" i="8"/>
  <c r="AW104" i="8"/>
  <c r="AV118" i="8"/>
  <c r="V144" i="8"/>
  <c r="V219" i="8" s="1"/>
  <c r="V143" i="8"/>
  <c r="V215" i="8" s="1"/>
  <c r="AW110" i="8"/>
  <c r="AV121" i="8"/>
  <c r="Q81" i="8"/>
  <c r="AX107" i="8"/>
  <c r="AW120" i="8"/>
  <c r="AA74" i="8"/>
  <c r="AB71" i="8"/>
  <c r="V40" i="8"/>
  <c r="V102" i="8" s="1"/>
  <c r="V41" i="8"/>
  <c r="Q82" i="8"/>
  <c r="L202" i="8"/>
  <c r="AA27" i="8"/>
  <c r="O83" i="8"/>
  <c r="AA25" i="8"/>
  <c r="AA24" i="8"/>
  <c r="X49" i="8"/>
  <c r="X54" i="8"/>
  <c r="X55" i="8" s="1"/>
  <c r="X90" i="8"/>
  <c r="N5" i="4"/>
  <c r="X103" i="8"/>
  <c r="X76" i="8"/>
  <c r="X32" i="8"/>
  <c r="X29" i="8"/>
  <c r="X30" i="8"/>
  <c r="X31" i="8"/>
  <c r="W67" i="8"/>
  <c r="W42" i="8"/>
  <c r="AO53" i="8"/>
  <c r="Z21" i="8"/>
  <c r="Y33" i="8"/>
  <c r="AY14" i="8"/>
  <c r="AY98" i="8"/>
  <c r="L94" i="8"/>
  <c r="L95" i="8" s="1"/>
  <c r="M94" i="8"/>
  <c r="M95" i="8" s="1"/>
  <c r="M121" i="8"/>
  <c r="M118" i="8"/>
  <c r="I190" i="8"/>
  <c r="I212" i="8" s="1"/>
  <c r="I229" i="8" s="1"/>
  <c r="M116" i="8"/>
  <c r="M117" i="8"/>
  <c r="K112" i="8"/>
  <c r="K139" i="8" s="1"/>
  <c r="M137" i="8"/>
  <c r="M142" i="8" s="1"/>
  <c r="M214" i="8" s="1"/>
  <c r="B25" i="9" s="1" a="1"/>
  <c r="B25" i="9" s="1"/>
  <c r="M120" i="8"/>
  <c r="M200" i="8"/>
  <c r="M202" i="8" s="1"/>
  <c r="L174" i="8"/>
  <c r="L111" i="8" s="1"/>
  <c r="L122" i="8" s="1"/>
  <c r="L123" i="8" s="1"/>
  <c r="O174" i="8"/>
  <c r="O111" i="8" s="1"/>
  <c r="L43" i="8"/>
  <c r="J3" i="11"/>
  <c r="K123" i="8"/>
  <c r="J203" i="8"/>
  <c r="J139" i="8"/>
  <c r="K160" i="8"/>
  <c r="K161" i="8" s="1"/>
  <c r="K216" i="8" s="1"/>
  <c r="M43" i="8"/>
  <c r="K95" i="8"/>
  <c r="J161" i="8"/>
  <c r="J216" i="8" s="1"/>
  <c r="J128" i="8"/>
  <c r="L159" i="8"/>
  <c r="M174" i="8"/>
  <c r="M111" i="8" s="1"/>
  <c r="K214" i="8"/>
  <c r="K153" i="8"/>
  <c r="K154" i="8" s="1"/>
  <c r="K237" i="8" s="1"/>
  <c r="N174" i="8"/>
  <c r="N111" i="8" s="1"/>
  <c r="N122" i="8" s="1"/>
  <c r="N123" i="8" s="1"/>
  <c r="Q168" i="8"/>
  <c r="Q169" i="8" s="1"/>
  <c r="R171" i="8"/>
  <c r="P238" i="8"/>
  <c r="P174" i="8"/>
  <c r="P111" i="8" s="1"/>
  <c r="L153" i="8"/>
  <c r="Z147" i="8"/>
  <c r="AA148" i="8"/>
  <c r="AZ185" i="8"/>
  <c r="L186" i="8"/>
  <c r="L133" i="8" s="1"/>
  <c r="L220" i="8"/>
  <c r="L241" i="8" s="1"/>
  <c r="M181" i="8"/>
  <c r="M183" i="8" s="1"/>
  <c r="K205" i="8"/>
  <c r="K243" i="8"/>
  <c r="AZ150" i="8"/>
  <c r="AZ151" i="8"/>
  <c r="AZ119" i="8"/>
  <c r="AY105" i="8"/>
  <c r="AZ87" i="8"/>
  <c r="AQ73" i="8"/>
  <c r="AZ70" i="8"/>
  <c r="AY63" i="8"/>
  <c r="O120" i="8"/>
  <c r="O137" i="8"/>
  <c r="O142" i="8" s="1"/>
  <c r="O117" i="8"/>
  <c r="O116" i="8"/>
  <c r="O200" i="8"/>
  <c r="O118" i="8"/>
  <c r="O121" i="8"/>
  <c r="Q47" i="8"/>
  <c r="P50" i="8"/>
  <c r="P58" i="8" s="1"/>
  <c r="N214" i="8"/>
  <c r="N153" i="8"/>
  <c r="AY37" i="8"/>
  <c r="AX38" i="8"/>
  <c r="O109" i="8" l="1"/>
  <c r="O112" i="8" s="1"/>
  <c r="W138" i="8"/>
  <c r="W92" i="8"/>
  <c r="P80" i="8"/>
  <c r="X34" i="8"/>
  <c r="V43" i="8"/>
  <c r="B253" i="8"/>
  <c r="E6" i="11"/>
  <c r="B254" i="8" s="1"/>
  <c r="Q245" i="8"/>
  <c r="R224" i="8"/>
  <c r="W40" i="8"/>
  <c r="W102" i="8" s="1"/>
  <c r="W41" i="8"/>
  <c r="AB25" i="8"/>
  <c r="R82" i="8"/>
  <c r="W143" i="8"/>
  <c r="W215" i="8" s="1"/>
  <c r="W144" i="8"/>
  <c r="W219" i="8" s="1"/>
  <c r="AX120" i="8"/>
  <c r="M8" i="11"/>
  <c r="AY107" i="8"/>
  <c r="AX104" i="8"/>
  <c r="AW118" i="8"/>
  <c r="N201" i="8"/>
  <c r="N202" i="8" s="1"/>
  <c r="N94" i="8"/>
  <c r="N95" i="8" s="1"/>
  <c r="R81" i="8"/>
  <c r="Y49" i="8"/>
  <c r="Y54" i="8"/>
  <c r="Y55" i="8" s="1"/>
  <c r="Y76" i="8"/>
  <c r="Y103" i="8"/>
  <c r="K4" i="11" s="1"/>
  <c r="O5" i="4"/>
  <c r="Y90" i="8"/>
  <c r="Y30" i="8"/>
  <c r="Y32" i="8"/>
  <c r="Y29" i="8"/>
  <c r="Y31" i="8"/>
  <c r="X67" i="8"/>
  <c r="X42" i="8"/>
  <c r="P83" i="8"/>
  <c r="AB26" i="8"/>
  <c r="AP53" i="8"/>
  <c r="AA21" i="8"/>
  <c r="Z33" i="8"/>
  <c r="AB24" i="8"/>
  <c r="AB27" i="8"/>
  <c r="AC71" i="8"/>
  <c r="AB74" i="8"/>
  <c r="AX110" i="8"/>
  <c r="AW121" i="8"/>
  <c r="AZ14" i="8"/>
  <c r="AZ98" i="8"/>
  <c r="B4" i="9"/>
  <c r="B2" i="9" s="1"/>
  <c r="N112" i="8"/>
  <c r="K128" i="8"/>
  <c r="K194" i="8" s="1"/>
  <c r="K203" i="8"/>
  <c r="K190" i="8" s="1"/>
  <c r="K212" i="8" s="1"/>
  <c r="K229" i="8" s="1"/>
  <c r="M153" i="8"/>
  <c r="N154" i="8" s="1"/>
  <c r="N237" i="8" s="1"/>
  <c r="O122" i="8"/>
  <c r="O123" i="8" s="1"/>
  <c r="L112" i="8"/>
  <c r="L128" i="8" s="1"/>
  <c r="L129" i="8" s="1"/>
  <c r="L160" i="8"/>
  <c r="M160" i="8" s="1"/>
  <c r="N160" i="8" s="1"/>
  <c r="O160" i="8" s="1"/>
  <c r="P160" i="8" s="1"/>
  <c r="L154" i="8"/>
  <c r="L237" i="8" s="1"/>
  <c r="M159" i="8"/>
  <c r="J129" i="8"/>
  <c r="J236" i="8"/>
  <c r="J194" i="8"/>
  <c r="J190" i="8"/>
  <c r="J212" i="8" s="1"/>
  <c r="J229" i="8" s="1"/>
  <c r="J204" i="8"/>
  <c r="J206" i="8" s="1"/>
  <c r="J12" i="11"/>
  <c r="J13" i="11" s="1"/>
  <c r="M112" i="8"/>
  <c r="M122" i="8"/>
  <c r="M123" i="8" s="1"/>
  <c r="S171" i="8"/>
  <c r="R168" i="8"/>
  <c r="R169" i="8" s="1"/>
  <c r="Q238" i="8"/>
  <c r="Q174" i="8"/>
  <c r="Q111" i="8" s="1"/>
  <c r="AB148" i="8"/>
  <c r="AA147" i="8"/>
  <c r="BA185" i="8"/>
  <c r="N181" i="8"/>
  <c r="N183" i="8" s="1"/>
  <c r="M186" i="8"/>
  <c r="M133" i="8" s="1"/>
  <c r="M220" i="8"/>
  <c r="L205" i="8"/>
  <c r="L243" i="8"/>
  <c r="BA150" i="8"/>
  <c r="BA151" i="8"/>
  <c r="BA119" i="8"/>
  <c r="AZ105" i="8"/>
  <c r="BA87" i="8"/>
  <c r="AR73" i="8"/>
  <c r="BA70" i="8"/>
  <c r="AZ63" i="8"/>
  <c r="P120" i="8"/>
  <c r="P121" i="8"/>
  <c r="P118" i="8"/>
  <c r="P116" i="8"/>
  <c r="P117" i="8"/>
  <c r="P137" i="8"/>
  <c r="P142" i="8" s="1"/>
  <c r="P200" i="8"/>
  <c r="P122" i="8"/>
  <c r="Q50" i="8"/>
  <c r="Q58" i="8" s="1"/>
  <c r="R47" i="8"/>
  <c r="O153" i="8"/>
  <c r="O154" i="8" s="1"/>
  <c r="O237" i="8" s="1"/>
  <c r="O214" i="8"/>
  <c r="AZ37" i="8"/>
  <c r="AY38" i="8"/>
  <c r="O139" i="8" l="1"/>
  <c r="O203" i="8"/>
  <c r="P109" i="8"/>
  <c r="P112" i="8" s="1"/>
  <c r="P139" i="8" s="1"/>
  <c r="X138" i="8"/>
  <c r="X143" i="8" s="1"/>
  <c r="X215" i="8" s="1"/>
  <c r="X92" i="8"/>
  <c r="Q80" i="8"/>
  <c r="W43" i="8"/>
  <c r="S224" i="8"/>
  <c r="R245" i="8"/>
  <c r="N128" i="8"/>
  <c r="N236" i="8" s="1"/>
  <c r="AC26" i="8"/>
  <c r="Y42" i="8"/>
  <c r="AC24" i="8"/>
  <c r="Q83" i="8"/>
  <c r="Y34" i="8"/>
  <c r="S81" i="8"/>
  <c r="AZ107" i="8"/>
  <c r="AY120" i="8"/>
  <c r="AX121" i="8"/>
  <c r="AY110" i="8"/>
  <c r="M9" i="11"/>
  <c r="O201" i="8"/>
  <c r="O202" i="8" s="1"/>
  <c r="O94" i="8"/>
  <c r="AC25" i="8"/>
  <c r="Z49" i="8"/>
  <c r="Z76" i="8"/>
  <c r="Z90" i="8"/>
  <c r="D7" i="4"/>
  <c r="Z54" i="8"/>
  <c r="Z55" i="8" s="1"/>
  <c r="Z103" i="8"/>
  <c r="Z29" i="8"/>
  <c r="Z32" i="8"/>
  <c r="Z31" i="8"/>
  <c r="Z30" i="8"/>
  <c r="X40" i="8"/>
  <c r="X102" i="8" s="1"/>
  <c r="X41" i="8"/>
  <c r="X43" i="8" s="1"/>
  <c r="S82" i="8"/>
  <c r="AD71" i="8"/>
  <c r="AC74" i="8"/>
  <c r="AA33" i="8"/>
  <c r="AB21" i="8"/>
  <c r="X144" i="8"/>
  <c r="X219" i="8" s="1"/>
  <c r="AC27" i="8"/>
  <c r="AQ53" i="8"/>
  <c r="Y67" i="8"/>
  <c r="AX118" i="8"/>
  <c r="AY104" i="8"/>
  <c r="M5" i="11"/>
  <c r="BA14" i="8"/>
  <c r="BA98" i="8"/>
  <c r="K204" i="8"/>
  <c r="K206" i="8" s="1"/>
  <c r="N203" i="8"/>
  <c r="N204" i="8" s="1"/>
  <c r="N139" i="8"/>
  <c r="K129" i="8"/>
  <c r="K236" i="8"/>
  <c r="L161" i="8"/>
  <c r="L216" i="8" s="1"/>
  <c r="M154" i="8"/>
  <c r="M237" i="8" s="1"/>
  <c r="L203" i="8"/>
  <c r="L190" i="8" s="1"/>
  <c r="L212" i="8" s="1"/>
  <c r="L139" i="8"/>
  <c r="L194" i="8"/>
  <c r="M128" i="8"/>
  <c r="M194" i="8" s="1"/>
  <c r="M203" i="8"/>
  <c r="M139" i="8"/>
  <c r="N159" i="8"/>
  <c r="M161" i="8"/>
  <c r="M216" i="8" s="1"/>
  <c r="B27" i="9" s="1" a="1"/>
  <c r="B27" i="9" s="1"/>
  <c r="L236" i="8"/>
  <c r="Q160" i="8"/>
  <c r="R238" i="8"/>
  <c r="R174" i="8"/>
  <c r="R111" i="8" s="1"/>
  <c r="T171" i="8"/>
  <c r="S168" i="8"/>
  <c r="S169" i="8" s="1"/>
  <c r="AC148" i="8"/>
  <c r="AB147" i="8"/>
  <c r="BB185" i="8"/>
  <c r="M241" i="8"/>
  <c r="B31" i="9" a="1"/>
  <c r="B31" i="9" s="1"/>
  <c r="M243" i="8"/>
  <c r="M205" i="8"/>
  <c r="N186" i="8"/>
  <c r="N133" i="8" s="1"/>
  <c r="N220" i="8"/>
  <c r="N241" i="8" s="1"/>
  <c r="O181" i="8"/>
  <c r="O183" i="8" s="1"/>
  <c r="BB150" i="8"/>
  <c r="BB151" i="8"/>
  <c r="BA105" i="8"/>
  <c r="BB119" i="8"/>
  <c r="BB87" i="8"/>
  <c r="AS73" i="8"/>
  <c r="BB70" i="8"/>
  <c r="BA63" i="8"/>
  <c r="P214" i="8"/>
  <c r="P153" i="8"/>
  <c r="P154" i="8" s="1"/>
  <c r="P237" i="8" s="1"/>
  <c r="S47" i="8"/>
  <c r="R50" i="8"/>
  <c r="R58" i="8" s="1"/>
  <c r="Q116" i="8"/>
  <c r="Q200" i="8"/>
  <c r="Q121" i="8"/>
  <c r="Q117" i="8"/>
  <c r="Q120" i="8"/>
  <c r="Q137" i="8"/>
  <c r="Q142" i="8" s="1"/>
  <c r="Q118" i="8"/>
  <c r="Q122" i="8"/>
  <c r="P123" i="8"/>
  <c r="BA37" i="8"/>
  <c r="AZ38" i="8"/>
  <c r="O204" i="8" l="1"/>
  <c r="P203" i="8"/>
  <c r="Y138" i="8"/>
  <c r="Y92" i="8"/>
  <c r="Q109" i="8"/>
  <c r="Q112" i="8" s="1"/>
  <c r="Q203" i="8" s="1"/>
  <c r="R80" i="8"/>
  <c r="O190" i="8"/>
  <c r="O212" i="8" s="1"/>
  <c r="S245" i="8"/>
  <c r="T224" i="8"/>
  <c r="N129" i="8"/>
  <c r="AZ104" i="8"/>
  <c r="AY118" i="8"/>
  <c r="R83" i="8"/>
  <c r="AE71" i="8"/>
  <c r="AD74" i="8"/>
  <c r="P201" i="8"/>
  <c r="P202" i="8" s="1"/>
  <c r="P94" i="8"/>
  <c r="AD27" i="8"/>
  <c r="AZ110" i="8"/>
  <c r="AY121" i="8"/>
  <c r="Z42" i="8"/>
  <c r="Z67" i="8"/>
  <c r="AD25" i="8"/>
  <c r="Y143" i="8"/>
  <c r="Y215" i="8" s="1"/>
  <c r="C26" i="9" s="1" a="1"/>
  <c r="C26" i="9" s="1"/>
  <c r="Y144" i="8"/>
  <c r="Y219" i="8" s="1"/>
  <c r="C30" i="9" s="1" a="1"/>
  <c r="C30" i="9" s="1"/>
  <c r="AD24" i="8"/>
  <c r="T82" i="8"/>
  <c r="BA107" i="8"/>
  <c r="AZ120" i="8"/>
  <c r="Y40" i="8"/>
  <c r="Y102" i="8" s="1"/>
  <c r="K3" i="11" s="1"/>
  <c r="Y41" i="8"/>
  <c r="O95" i="8"/>
  <c r="O128" i="8"/>
  <c r="AR53" i="8"/>
  <c r="AC21" i="8"/>
  <c r="AB33" i="8"/>
  <c r="Z34" i="8"/>
  <c r="T81" i="8"/>
  <c r="AD26" i="8"/>
  <c r="AA49" i="8"/>
  <c r="E7" i="4"/>
  <c r="AA76" i="8"/>
  <c r="AA90" i="8"/>
  <c r="AA103" i="8"/>
  <c r="AA54" i="8"/>
  <c r="AA55" i="8" s="1"/>
  <c r="AA32" i="8"/>
  <c r="AA29" i="8"/>
  <c r="AA30" i="8"/>
  <c r="AA31" i="8"/>
  <c r="AA34" i="8" s="1"/>
  <c r="BB14" i="8"/>
  <c r="BB98" i="8"/>
  <c r="L229" i="8"/>
  <c r="N190" i="8"/>
  <c r="N212" i="8" s="1"/>
  <c r="L196" i="8"/>
  <c r="L207" i="8" s="1"/>
  <c r="L239" i="8" s="1"/>
  <c r="L240" i="8" s="1"/>
  <c r="L262" i="8" s="1"/>
  <c r="L204" i="8"/>
  <c r="L206" i="8" s="1"/>
  <c r="H196" i="8"/>
  <c r="H207" i="8" s="1"/>
  <c r="H239" i="8" s="1"/>
  <c r="H240" i="8" s="1"/>
  <c r="H262" i="8" s="1"/>
  <c r="D196" i="8"/>
  <c r="D207" i="8" s="1"/>
  <c r="D208" i="8" s="1"/>
  <c r="B196" i="8"/>
  <c r="B207" i="8" s="1"/>
  <c r="B239" i="8" s="1"/>
  <c r="E196" i="8"/>
  <c r="E207" i="8" s="1"/>
  <c r="E239" i="8" s="1"/>
  <c r="E240" i="8" s="1"/>
  <c r="E262" i="8" s="1"/>
  <c r="G196" i="8"/>
  <c r="G207" i="8" s="1"/>
  <c r="G208" i="8" s="1"/>
  <c r="I196" i="8"/>
  <c r="I207" i="8" s="1"/>
  <c r="I239" i="8" s="1"/>
  <c r="I240" i="8" s="1"/>
  <c r="I262" i="8" s="1"/>
  <c r="F196" i="8"/>
  <c r="F207" i="8" s="1"/>
  <c r="F239" i="8" s="1"/>
  <c r="F240" i="8" s="1"/>
  <c r="C196" i="8"/>
  <c r="C207" i="8" s="1"/>
  <c r="C239" i="8" s="1"/>
  <c r="C240" i="8" s="1"/>
  <c r="K196" i="8"/>
  <c r="K207" i="8" s="1"/>
  <c r="K239" i="8" s="1"/>
  <c r="K240" i="8" s="1"/>
  <c r="K262" i="8" s="1"/>
  <c r="J196" i="8"/>
  <c r="J207" i="8" s="1"/>
  <c r="J239" i="8" s="1"/>
  <c r="J240" i="8" s="1"/>
  <c r="J262" i="8" s="1"/>
  <c r="N161" i="8"/>
  <c r="N216" i="8" s="1"/>
  <c r="O159" i="8"/>
  <c r="M196" i="8"/>
  <c r="M207" i="8" s="1"/>
  <c r="M239" i="8" s="1"/>
  <c r="M204" i="8"/>
  <c r="M190" i="8"/>
  <c r="M212" i="8" s="1"/>
  <c r="B7" i="9"/>
  <c r="M236" i="8"/>
  <c r="M129" i="8"/>
  <c r="S238" i="8"/>
  <c r="S174" i="8"/>
  <c r="S111" i="8" s="1"/>
  <c r="U171" i="8"/>
  <c r="T168" i="8"/>
  <c r="T169" i="8" s="1"/>
  <c r="R160" i="8"/>
  <c r="AC147" i="8"/>
  <c r="AD148" i="8"/>
  <c r="BC185" i="8"/>
  <c r="P181" i="8"/>
  <c r="P183" i="8" s="1"/>
  <c r="O186" i="8"/>
  <c r="O133" i="8" s="1"/>
  <c r="O220" i="8"/>
  <c r="O241" i="8" s="1"/>
  <c r="N243" i="8"/>
  <c r="N205" i="8"/>
  <c r="N194" i="8"/>
  <c r="BC150" i="8"/>
  <c r="BC151" i="8"/>
  <c r="BC119" i="8"/>
  <c r="BB105" i="8"/>
  <c r="BC87" i="8"/>
  <c r="AT73" i="8"/>
  <c r="BC70" i="8"/>
  <c r="BB63" i="8"/>
  <c r="Q123" i="8"/>
  <c r="Q153" i="8"/>
  <c r="Q154" i="8" s="1"/>
  <c r="Q237" i="8" s="1"/>
  <c r="Q214" i="8"/>
  <c r="S50" i="8"/>
  <c r="S58" i="8" s="1"/>
  <c r="T47" i="8"/>
  <c r="R200" i="8"/>
  <c r="R121" i="8"/>
  <c r="R118" i="8"/>
  <c r="R117" i="8"/>
  <c r="R137" i="8"/>
  <c r="R142" i="8" s="1"/>
  <c r="R116" i="8"/>
  <c r="R120" i="8"/>
  <c r="R122" i="8"/>
  <c r="BA38" i="8"/>
  <c r="BB37" i="8"/>
  <c r="Q139" i="8" l="1"/>
  <c r="P204" i="8"/>
  <c r="Z138" i="8"/>
  <c r="Z92" i="8"/>
  <c r="R109" i="8"/>
  <c r="S80" i="8"/>
  <c r="T245" i="8"/>
  <c r="U224" i="8"/>
  <c r="AB49" i="8"/>
  <c r="AB103" i="8"/>
  <c r="F7" i="4"/>
  <c r="AB90" i="8"/>
  <c r="AB76" i="8"/>
  <c r="AB54" i="8"/>
  <c r="AB55" i="8" s="1"/>
  <c r="AB32" i="8"/>
  <c r="AB31" i="8"/>
  <c r="AB30" i="8"/>
  <c r="AB29" i="8"/>
  <c r="AA42" i="8"/>
  <c r="AA67" i="8"/>
  <c r="AD21" i="8"/>
  <c r="AC33" i="8"/>
  <c r="BB107" i="8"/>
  <c r="BA120" i="8"/>
  <c r="P190" i="8"/>
  <c r="P212" i="8" s="1"/>
  <c r="AF71" i="8"/>
  <c r="AE74" i="8"/>
  <c r="U82" i="8"/>
  <c r="Q201" i="8"/>
  <c r="Q202" i="8" s="1"/>
  <c r="Q204" i="8" s="1"/>
  <c r="Q94" i="8"/>
  <c r="AE26" i="8"/>
  <c r="AS53" i="8"/>
  <c r="AE25" i="8"/>
  <c r="BA110" i="8"/>
  <c r="AZ121" i="8"/>
  <c r="S83" i="8"/>
  <c r="O236" i="8"/>
  <c r="O129" i="8"/>
  <c r="AE24" i="8"/>
  <c r="Z143" i="8"/>
  <c r="Z215" i="8" s="1"/>
  <c r="Z144" i="8"/>
  <c r="Z219" i="8" s="1"/>
  <c r="Z40" i="8"/>
  <c r="Z102" i="8" s="1"/>
  <c r="Z41" i="8"/>
  <c r="AE27" i="8"/>
  <c r="BA104" i="8"/>
  <c r="AZ118" i="8"/>
  <c r="U81" i="8"/>
  <c r="Y43" i="8"/>
  <c r="P95" i="8"/>
  <c r="P128" i="8"/>
  <c r="BC14" i="8"/>
  <c r="BC98" i="8"/>
  <c r="N229" i="8"/>
  <c r="L208" i="8"/>
  <c r="G239" i="8"/>
  <c r="G240" i="8" s="1"/>
  <c r="G262" i="8" s="1"/>
  <c r="B8" i="9"/>
  <c r="B16" i="9" s="1"/>
  <c r="F208" i="8"/>
  <c r="D239" i="8"/>
  <c r="D240" i="8" s="1"/>
  <c r="D262" i="8" s="1"/>
  <c r="J208" i="8"/>
  <c r="I208" i="8"/>
  <c r="B208" i="8"/>
  <c r="B225" i="8" s="1"/>
  <c r="H208" i="8"/>
  <c r="B11" i="9"/>
  <c r="K208" i="8"/>
  <c r="C208" i="8"/>
  <c r="E208" i="8"/>
  <c r="M240" i="8"/>
  <c r="M262" i="8" s="1"/>
  <c r="B23" i="9" a="1"/>
  <c r="B23" i="9" s="1"/>
  <c r="M229" i="8"/>
  <c r="B40" i="9" s="1" a="1"/>
  <c r="B40" i="9" s="1"/>
  <c r="O161" i="8"/>
  <c r="O216" i="8" s="1"/>
  <c r="O229" i="8" s="1"/>
  <c r="P159" i="8"/>
  <c r="M206" i="8"/>
  <c r="T238" i="8"/>
  <c r="T174" i="8"/>
  <c r="T111" i="8" s="1"/>
  <c r="V171" i="8"/>
  <c r="U168" i="8"/>
  <c r="U169" i="8" s="1"/>
  <c r="S160" i="8"/>
  <c r="AE148" i="8"/>
  <c r="AD147" i="8"/>
  <c r="BD185" i="8"/>
  <c r="N206" i="8"/>
  <c r="O205" i="8"/>
  <c r="O206" i="8" s="1"/>
  <c r="O243" i="8"/>
  <c r="O194" i="8"/>
  <c r="Q181" i="8"/>
  <c r="Q183" i="8" s="1"/>
  <c r="P186" i="8"/>
  <c r="P133" i="8" s="1"/>
  <c r="P220" i="8"/>
  <c r="P241" i="8" s="1"/>
  <c r="BD150" i="8"/>
  <c r="BD151" i="8"/>
  <c r="BD119" i="8"/>
  <c r="BC105" i="8"/>
  <c r="BD87" i="8"/>
  <c r="AU73" i="8"/>
  <c r="BD70" i="8"/>
  <c r="BC63" i="8"/>
  <c r="R123" i="8"/>
  <c r="R214" i="8"/>
  <c r="R153" i="8"/>
  <c r="R154" i="8" s="1"/>
  <c r="R237" i="8" s="1"/>
  <c r="C262" i="8"/>
  <c r="S118" i="8"/>
  <c r="S200" i="8"/>
  <c r="S117" i="8"/>
  <c r="S137" i="8"/>
  <c r="S142" i="8" s="1"/>
  <c r="S116" i="8"/>
  <c r="S120" i="8"/>
  <c r="S121" i="8"/>
  <c r="S122" i="8"/>
  <c r="R112" i="8"/>
  <c r="F262" i="8"/>
  <c r="B240" i="8"/>
  <c r="U47" i="8"/>
  <c r="T50" i="8"/>
  <c r="T58" i="8" s="1"/>
  <c r="BC37" i="8"/>
  <c r="BB38" i="8"/>
  <c r="S109" i="8" l="1"/>
  <c r="S112" i="8" s="1"/>
  <c r="S139" i="8" s="1"/>
  <c r="AA138" i="8"/>
  <c r="AA92" i="8"/>
  <c r="T80" i="8"/>
  <c r="AB34" i="8"/>
  <c r="Q190" i="8"/>
  <c r="Q212" i="8" s="1"/>
  <c r="V224" i="8"/>
  <c r="U245" i="8"/>
  <c r="AA41" i="8"/>
  <c r="AA40" i="8"/>
  <c r="AA102" i="8" s="1"/>
  <c r="BB110" i="8"/>
  <c r="BA121" i="8"/>
  <c r="AF26" i="8"/>
  <c r="BB104" i="8"/>
  <c r="BA118" i="8"/>
  <c r="Q95" i="8"/>
  <c r="Q128" i="8"/>
  <c r="AB42" i="8"/>
  <c r="AB67" i="8"/>
  <c r="V81" i="8"/>
  <c r="T83" i="8"/>
  <c r="AG71" i="8"/>
  <c r="AF74" i="8"/>
  <c r="P236" i="8"/>
  <c r="P129" i="8"/>
  <c r="AF27" i="8"/>
  <c r="AF24" i="8"/>
  <c r="AF25" i="8"/>
  <c r="BC107" i="8"/>
  <c r="BB120" i="8"/>
  <c r="AC49" i="8"/>
  <c r="AC54" i="8"/>
  <c r="AC55" i="8" s="1"/>
  <c r="AC90" i="8"/>
  <c r="AC76" i="8"/>
  <c r="G7" i="4"/>
  <c r="AC103" i="8"/>
  <c r="AC29" i="8"/>
  <c r="AC32" i="8"/>
  <c r="AC31" i="8"/>
  <c r="AC30" i="8"/>
  <c r="AT53" i="8"/>
  <c r="V82" i="8"/>
  <c r="AE21" i="8"/>
  <c r="AD33" i="8"/>
  <c r="Z43" i="8"/>
  <c r="R201" i="8"/>
  <c r="R202" i="8" s="1"/>
  <c r="R94" i="8"/>
  <c r="R95" i="8" s="1"/>
  <c r="AA144" i="8"/>
  <c r="AA219" i="8" s="1"/>
  <c r="AA143" i="8"/>
  <c r="AA215" i="8" s="1"/>
  <c r="BD14" i="8"/>
  <c r="BD98" i="8"/>
  <c r="B18" i="9"/>
  <c r="B53" i="9"/>
  <c r="M208" i="8"/>
  <c r="B12" i="9" s="1"/>
  <c r="B17" i="9" s="1"/>
  <c r="B10" i="9"/>
  <c r="P161" i="8"/>
  <c r="P216" i="8" s="1"/>
  <c r="P229" i="8" s="1"/>
  <c r="Q159" i="8"/>
  <c r="T160" i="8"/>
  <c r="U238" i="8"/>
  <c r="U174" i="8"/>
  <c r="U111" i="8" s="1"/>
  <c r="W171" i="8"/>
  <c r="V168" i="8"/>
  <c r="V169" i="8" s="1"/>
  <c r="AF148" i="8"/>
  <c r="AE147" i="8"/>
  <c r="BE185" i="8"/>
  <c r="P243" i="8"/>
  <c r="P205" i="8"/>
  <c r="P194" i="8"/>
  <c r="R181" i="8"/>
  <c r="R183" i="8" s="1"/>
  <c r="Q186" i="8"/>
  <c r="Q133" i="8" s="1"/>
  <c r="Q220" i="8"/>
  <c r="Q241" i="8" s="1"/>
  <c r="BE150" i="8"/>
  <c r="BE151" i="8"/>
  <c r="BE119" i="8"/>
  <c r="BD105" i="8"/>
  <c r="BE87" i="8"/>
  <c r="AV73" i="8"/>
  <c r="BE70" i="8"/>
  <c r="BD63" i="8"/>
  <c r="B226" i="8"/>
  <c r="B230" i="8" s="1"/>
  <c r="C225" i="8"/>
  <c r="T117" i="8"/>
  <c r="T121" i="8"/>
  <c r="T120" i="8"/>
  <c r="T200" i="8"/>
  <c r="T118" i="8"/>
  <c r="T116" i="8"/>
  <c r="T137" i="8"/>
  <c r="T142" i="8" s="1"/>
  <c r="T122" i="8"/>
  <c r="S123" i="8"/>
  <c r="V47" i="8"/>
  <c r="U50" i="8"/>
  <c r="U58" i="8" s="1"/>
  <c r="B262" i="8"/>
  <c r="C263" i="8" s="1"/>
  <c r="C264" i="8" s="1"/>
  <c r="R139" i="8"/>
  <c r="R203" i="8"/>
  <c r="S153" i="8"/>
  <c r="S154" i="8" s="1"/>
  <c r="S237" i="8" s="1"/>
  <c r="S214" i="8"/>
  <c r="BD37" i="8"/>
  <c r="BC38" i="8"/>
  <c r="S203" i="8" l="1"/>
  <c r="T109" i="8"/>
  <c r="AB138" i="8"/>
  <c r="AB92" i="8"/>
  <c r="U80" i="8"/>
  <c r="U109" i="8" s="1"/>
  <c r="W224" i="8"/>
  <c r="V245" i="8"/>
  <c r="R128" i="8"/>
  <c r="R129" i="8" s="1"/>
  <c r="AG24" i="8"/>
  <c r="S201" i="8"/>
  <c r="S202" i="8" s="1"/>
  <c r="S94" i="8"/>
  <c r="U83" i="8"/>
  <c r="BC104" i="8"/>
  <c r="BB118" i="8"/>
  <c r="AD49" i="8"/>
  <c r="AD90" i="8"/>
  <c r="AD103" i="8"/>
  <c r="H7" i="4"/>
  <c r="AD76" i="8"/>
  <c r="AD54" i="8"/>
  <c r="AD55" i="8" s="1"/>
  <c r="AD31" i="8"/>
  <c r="AD32" i="8"/>
  <c r="AD30" i="8"/>
  <c r="AD29" i="8"/>
  <c r="AG27" i="8"/>
  <c r="W81" i="8"/>
  <c r="AG26" i="8"/>
  <c r="AA43" i="8"/>
  <c r="AF21" i="8"/>
  <c r="AE33" i="8"/>
  <c r="AC42" i="8"/>
  <c r="AC67" i="8"/>
  <c r="BC110" i="8"/>
  <c r="BB121" i="8"/>
  <c r="W82" i="8"/>
  <c r="BD107" i="8"/>
  <c r="BC120" i="8"/>
  <c r="AB144" i="8"/>
  <c r="AB219" i="8" s="1"/>
  <c r="AB143" i="8"/>
  <c r="AB215" i="8" s="1"/>
  <c r="AG25" i="8"/>
  <c r="AB40" i="8"/>
  <c r="AB102" i="8" s="1"/>
  <c r="AB41" i="8"/>
  <c r="AH71" i="8"/>
  <c r="AG74" i="8"/>
  <c r="AU53" i="8"/>
  <c r="AC34" i="8"/>
  <c r="Q129" i="8"/>
  <c r="Q236" i="8"/>
  <c r="BE14" i="8"/>
  <c r="BE98" i="8"/>
  <c r="Q161" i="8"/>
  <c r="Q216" i="8" s="1"/>
  <c r="Q229" i="8" s="1"/>
  <c r="R159" i="8"/>
  <c r="V238" i="8"/>
  <c r="V174" i="8"/>
  <c r="V111" i="8" s="1"/>
  <c r="W168" i="8"/>
  <c r="W169" i="8" s="1"/>
  <c r="X171" i="8"/>
  <c r="U160" i="8"/>
  <c r="AG148" i="8"/>
  <c r="AF147" i="8"/>
  <c r="BF185" i="8"/>
  <c r="R220" i="8"/>
  <c r="R241" i="8" s="1"/>
  <c r="S181" i="8"/>
  <c r="S183" i="8" s="1"/>
  <c r="R186" i="8"/>
  <c r="R133" i="8" s="1"/>
  <c r="Q205" i="8"/>
  <c r="Q206" i="8" s="1"/>
  <c r="Q243" i="8"/>
  <c r="Q194" i="8"/>
  <c r="P206" i="8"/>
  <c r="BF151" i="8"/>
  <c r="BF150" i="8"/>
  <c r="BF119" i="8"/>
  <c r="BE105" i="8"/>
  <c r="BF87" i="8"/>
  <c r="AW73" i="8"/>
  <c r="BF70" i="8"/>
  <c r="BE63" i="8"/>
  <c r="W47" i="8"/>
  <c r="V50" i="8"/>
  <c r="V58" i="8" s="1"/>
  <c r="T123" i="8"/>
  <c r="U137" i="8"/>
  <c r="U142" i="8" s="1"/>
  <c r="U121" i="8"/>
  <c r="U120" i="8"/>
  <c r="U116" i="8"/>
  <c r="U200" i="8"/>
  <c r="U118" i="8"/>
  <c r="U112" i="8"/>
  <c r="U117" i="8"/>
  <c r="U122" i="8"/>
  <c r="T153" i="8"/>
  <c r="T154" i="8" s="1"/>
  <c r="T237" i="8" s="1"/>
  <c r="T214" i="8"/>
  <c r="D263" i="8"/>
  <c r="T112" i="8"/>
  <c r="R204" i="8"/>
  <c r="R190" i="8"/>
  <c r="R212" i="8" s="1"/>
  <c r="D225" i="8"/>
  <c r="C226" i="8"/>
  <c r="C230" i="8" s="1"/>
  <c r="B232" i="8"/>
  <c r="B221" i="8" s="1"/>
  <c r="B231" i="8"/>
  <c r="B213" i="8" s="1"/>
  <c r="BE37" i="8"/>
  <c r="BD38" i="8"/>
  <c r="S204" i="8" l="1"/>
  <c r="AC138" i="8"/>
  <c r="AC92" i="8"/>
  <c r="V80" i="8"/>
  <c r="S190" i="8"/>
  <c r="S212" i="8" s="1"/>
  <c r="AD34" i="8"/>
  <c r="W245" i="8"/>
  <c r="X224" i="8"/>
  <c r="R194" i="8"/>
  <c r="R236" i="8"/>
  <c r="AV53" i="8"/>
  <c r="AC143" i="8"/>
  <c r="AC215" i="8" s="1"/>
  <c r="AC144" i="8"/>
  <c r="AC219" i="8" s="1"/>
  <c r="V83" i="8"/>
  <c r="BE107" i="8"/>
  <c r="BD120" i="8"/>
  <c r="AH25" i="8"/>
  <c r="X82" i="8"/>
  <c r="AC41" i="8"/>
  <c r="AC40" i="8"/>
  <c r="AC102" i="8" s="1"/>
  <c r="AH27" i="8"/>
  <c r="T201" i="8"/>
  <c r="T202" i="8" s="1"/>
  <c r="T94" i="8"/>
  <c r="T95" i="8" s="1"/>
  <c r="X81" i="8"/>
  <c r="AE49" i="8"/>
  <c r="AE103" i="8"/>
  <c r="AE76" i="8"/>
  <c r="AE54" i="8"/>
  <c r="AE55" i="8" s="1"/>
  <c r="AE90" i="8"/>
  <c r="I7" i="4"/>
  <c r="AE30" i="8"/>
  <c r="AE31" i="8"/>
  <c r="AE32" i="8"/>
  <c r="AE29" i="8"/>
  <c r="S95" i="8"/>
  <c r="S128" i="8"/>
  <c r="AI71" i="8"/>
  <c r="AH74" i="8"/>
  <c r="AG21" i="8"/>
  <c r="AF33" i="8"/>
  <c r="AD42" i="8"/>
  <c r="AD67" i="8"/>
  <c r="BD104" i="8"/>
  <c r="BC118" i="8"/>
  <c r="BD110" i="8"/>
  <c r="BC121" i="8"/>
  <c r="AH26" i="8"/>
  <c r="AH24" i="8"/>
  <c r="AB43" i="8"/>
  <c r="BF14" i="8"/>
  <c r="BF98" i="8"/>
  <c r="R161" i="8"/>
  <c r="R216" i="8" s="1"/>
  <c r="R229" i="8" s="1"/>
  <c r="S159" i="8"/>
  <c r="V160" i="8"/>
  <c r="X168" i="8"/>
  <c r="X169" i="8" s="1"/>
  <c r="Y171" i="8"/>
  <c r="W238" i="8"/>
  <c r="W174" i="8"/>
  <c r="W111" i="8" s="1"/>
  <c r="AH148" i="8"/>
  <c r="AG147" i="8"/>
  <c r="BG185" i="8"/>
  <c r="S220" i="8"/>
  <c r="S241" i="8" s="1"/>
  <c r="T181" i="8"/>
  <c r="T183" i="8" s="1"/>
  <c r="S186" i="8"/>
  <c r="S133" i="8" s="1"/>
  <c r="R205" i="8"/>
  <c r="R206" i="8" s="1"/>
  <c r="R243" i="8"/>
  <c r="BG150" i="8"/>
  <c r="BG151" i="8"/>
  <c r="BG119" i="8"/>
  <c r="BF105" i="8"/>
  <c r="BG87" i="8"/>
  <c r="AX73" i="8"/>
  <c r="BG70" i="8"/>
  <c r="BF63" i="8"/>
  <c r="U123" i="8"/>
  <c r="D264" i="8"/>
  <c r="E263" i="8"/>
  <c r="E225" i="8"/>
  <c r="D226" i="8"/>
  <c r="D230" i="8" s="1"/>
  <c r="C232" i="8"/>
  <c r="C221" i="8" s="1"/>
  <c r="C231" i="8"/>
  <c r="C213" i="8" s="1"/>
  <c r="B217" i="8"/>
  <c r="C246" i="8"/>
  <c r="B242" i="8"/>
  <c r="B244" i="8" s="1"/>
  <c r="B222" i="8"/>
  <c r="U153" i="8"/>
  <c r="U154" i="8" s="1"/>
  <c r="U237" i="8" s="1"/>
  <c r="U214" i="8"/>
  <c r="U203" i="8"/>
  <c r="U139" i="8"/>
  <c r="V137" i="8"/>
  <c r="V142" i="8" s="1"/>
  <c r="V117" i="8"/>
  <c r="V200" i="8"/>
  <c r="V116" i="8"/>
  <c r="V118" i="8"/>
  <c r="V121" i="8"/>
  <c r="V120" i="8"/>
  <c r="V122" i="8"/>
  <c r="T203" i="8"/>
  <c r="T139" i="8"/>
  <c r="X47" i="8"/>
  <c r="W50" i="8"/>
  <c r="W58" i="8" s="1"/>
  <c r="BF37" i="8"/>
  <c r="BE38" i="8"/>
  <c r="V109" i="8" l="1"/>
  <c r="V112" i="8" s="1"/>
  <c r="V139" i="8" s="1"/>
  <c r="AD138" i="8"/>
  <c r="AD92" i="8"/>
  <c r="W80" i="8"/>
  <c r="AE34" i="8"/>
  <c r="X245" i="8"/>
  <c r="Y224" i="8"/>
  <c r="T128" i="8"/>
  <c r="Y81" i="8"/>
  <c r="BE110" i="8"/>
  <c r="BD121" i="8"/>
  <c r="Y82" i="8"/>
  <c r="AJ71" i="8"/>
  <c r="AI74" i="8"/>
  <c r="AI26" i="8"/>
  <c r="W83" i="8"/>
  <c r="U201" i="8"/>
  <c r="U202" i="8" s="1"/>
  <c r="U204" i="8" s="1"/>
  <c r="U94" i="8"/>
  <c r="AI24" i="8"/>
  <c r="S129" i="8"/>
  <c r="S236" i="8"/>
  <c r="AW53" i="8"/>
  <c r="AF49" i="8"/>
  <c r="AF54" i="8"/>
  <c r="AF55" i="8" s="1"/>
  <c r="J7" i="4"/>
  <c r="AF90" i="8"/>
  <c r="AF103" i="8"/>
  <c r="AF76" i="8"/>
  <c r="AF31" i="8"/>
  <c r="AF29" i="8"/>
  <c r="AF32" i="8"/>
  <c r="AF30" i="8"/>
  <c r="AH21" i="8"/>
  <c r="AG33" i="8"/>
  <c r="BE104" i="8"/>
  <c r="BD118" i="8"/>
  <c r="AI25" i="8"/>
  <c r="AD40" i="8"/>
  <c r="AD102" i="8" s="1"/>
  <c r="AD41" i="8"/>
  <c r="BF107" i="8"/>
  <c r="BE120" i="8"/>
  <c r="AC43" i="8"/>
  <c r="AD144" i="8"/>
  <c r="AD219" i="8" s="1"/>
  <c r="AD143" i="8"/>
  <c r="AD215" i="8" s="1"/>
  <c r="AE67" i="8"/>
  <c r="AE42" i="8"/>
  <c r="AI27" i="8"/>
  <c r="BG14" i="8"/>
  <c r="BG98" i="8"/>
  <c r="T159" i="8"/>
  <c r="S161" i="8"/>
  <c r="S216" i="8" s="1"/>
  <c r="S229" i="8" s="1"/>
  <c r="Y168" i="8"/>
  <c r="Y169" i="8" s="1"/>
  <c r="Z171" i="8"/>
  <c r="X238" i="8"/>
  <c r="X174" i="8"/>
  <c r="X111" i="8" s="1"/>
  <c r="W160" i="8"/>
  <c r="AH147" i="8"/>
  <c r="AI148" i="8"/>
  <c r="BH185" i="8"/>
  <c r="S243" i="8"/>
  <c r="S205" i="8"/>
  <c r="S206" i="8" s="1"/>
  <c r="S194" i="8"/>
  <c r="T186" i="8"/>
  <c r="T133" i="8" s="1"/>
  <c r="T220" i="8"/>
  <c r="T241" i="8" s="1"/>
  <c r="U181" i="8"/>
  <c r="U183" i="8" s="1"/>
  <c r="BH151" i="8"/>
  <c r="BH150" i="8"/>
  <c r="BH119" i="8"/>
  <c r="BG105" i="8"/>
  <c r="BH87" i="8"/>
  <c r="AY73" i="8"/>
  <c r="BH70" i="8"/>
  <c r="BG63" i="8"/>
  <c r="D232" i="8"/>
  <c r="D221" i="8" s="1"/>
  <c r="D231" i="8"/>
  <c r="D213" i="8" s="1"/>
  <c r="F225" i="8"/>
  <c r="E226" i="8"/>
  <c r="E230" i="8" s="1"/>
  <c r="T190" i="8"/>
  <c r="T212" i="8" s="1"/>
  <c r="T204" i="8"/>
  <c r="Y47" i="8"/>
  <c r="X50" i="8"/>
  <c r="X58" i="8" s="1"/>
  <c r="B267" i="8"/>
  <c r="B247" i="8"/>
  <c r="B248" i="8" s="1"/>
  <c r="W120" i="8"/>
  <c r="W200" i="8"/>
  <c r="W121" i="8"/>
  <c r="W116" i="8"/>
  <c r="W137" i="8"/>
  <c r="W142" i="8" s="1"/>
  <c r="W118" i="8"/>
  <c r="W117" i="8"/>
  <c r="W122" i="8"/>
  <c r="V123" i="8"/>
  <c r="V153" i="8"/>
  <c r="V154" i="8" s="1"/>
  <c r="V237" i="8" s="1"/>
  <c r="V214" i="8"/>
  <c r="D246" i="8"/>
  <c r="C217" i="8"/>
  <c r="C222" i="8"/>
  <c r="C242" i="8"/>
  <c r="C244" i="8" s="1"/>
  <c r="E264" i="8"/>
  <c r="F263" i="8"/>
  <c r="BG37" i="8"/>
  <c r="BF38" i="8"/>
  <c r="V203" i="8" l="1"/>
  <c r="AE138" i="8"/>
  <c r="AE92" i="8"/>
  <c r="W109" i="8"/>
  <c r="W112" i="8" s="1"/>
  <c r="W139" i="8" s="1"/>
  <c r="X80" i="8"/>
  <c r="AF34" i="8"/>
  <c r="U190" i="8"/>
  <c r="U212" i="8" s="1"/>
  <c r="C35" i="9" a="1"/>
  <c r="C35" i="9" s="1"/>
  <c r="Y245" i="8"/>
  <c r="Z224" i="8"/>
  <c r="T236" i="8"/>
  <c r="T129" i="8"/>
  <c r="AE40" i="8"/>
  <c r="AE102" i="8" s="1"/>
  <c r="AE41" i="8"/>
  <c r="V201" i="8"/>
  <c r="V202" i="8" s="1"/>
  <c r="V94" i="8"/>
  <c r="BF110" i="8"/>
  <c r="BE121" i="8"/>
  <c r="AJ26" i="8"/>
  <c r="AI21" i="8"/>
  <c r="AH33" i="8"/>
  <c r="AJ25" i="8"/>
  <c r="AJ24" i="8"/>
  <c r="Z81" i="8"/>
  <c r="BG107" i="8"/>
  <c r="BF120" i="8"/>
  <c r="AE143" i="8"/>
  <c r="AE215" i="8" s="1"/>
  <c r="AE144" i="8"/>
  <c r="AE219" i="8" s="1"/>
  <c r="AD43" i="8"/>
  <c r="AK71" i="8"/>
  <c r="AJ74" i="8"/>
  <c r="AG49" i="8"/>
  <c r="AG103" i="8"/>
  <c r="K7" i="4"/>
  <c r="AG54" i="8"/>
  <c r="AG55" i="8" s="1"/>
  <c r="AG76" i="8"/>
  <c r="AG90" i="8"/>
  <c r="AG31" i="8"/>
  <c r="AG32" i="8"/>
  <c r="AG29" i="8"/>
  <c r="AG30" i="8"/>
  <c r="AF42" i="8"/>
  <c r="AF67" i="8"/>
  <c r="U95" i="8"/>
  <c r="U128" i="8"/>
  <c r="AJ27" i="8"/>
  <c r="X83" i="8"/>
  <c r="BF104" i="8"/>
  <c r="BE118" i="8"/>
  <c r="AX53" i="8"/>
  <c r="Z82" i="8"/>
  <c r="BH14" i="8"/>
  <c r="BH98" i="8"/>
  <c r="T161" i="8"/>
  <c r="T216" i="8" s="1"/>
  <c r="T229" i="8" s="1"/>
  <c r="U159" i="8"/>
  <c r="X160" i="8"/>
  <c r="AA171" i="8"/>
  <c r="Z168" i="8"/>
  <c r="Z169" i="8" s="1"/>
  <c r="Y238" i="8"/>
  <c r="Y174" i="8"/>
  <c r="Y111" i="8" s="1"/>
  <c r="K12" i="11" s="1"/>
  <c r="AJ148" i="8"/>
  <c r="AI147" i="8"/>
  <c r="BI185" i="8"/>
  <c r="U220" i="8"/>
  <c r="U241" i="8" s="1"/>
  <c r="U186" i="8"/>
  <c r="U133" i="8" s="1"/>
  <c r="V181" i="8"/>
  <c r="V183" i="8" s="1"/>
  <c r="T205" i="8"/>
  <c r="T206" i="8" s="1"/>
  <c r="T243" i="8"/>
  <c r="T194" i="8"/>
  <c r="BI150" i="8"/>
  <c r="BI151" i="8"/>
  <c r="BI119" i="8"/>
  <c r="BH105" i="8"/>
  <c r="BI87" i="8"/>
  <c r="AZ73" i="8"/>
  <c r="BI70" i="8"/>
  <c r="BH63" i="8"/>
  <c r="W123" i="8"/>
  <c r="X200" i="8"/>
  <c r="X116" i="8"/>
  <c r="X117" i="8"/>
  <c r="X121" i="8"/>
  <c r="X118" i="8"/>
  <c r="X120" i="8"/>
  <c r="X137" i="8"/>
  <c r="X142" i="8" s="1"/>
  <c r="X122" i="8"/>
  <c r="D217" i="8"/>
  <c r="E246" i="8"/>
  <c r="G225" i="8"/>
  <c r="F226" i="8"/>
  <c r="F230" i="8" s="1"/>
  <c r="F264" i="8"/>
  <c r="G263" i="8"/>
  <c r="W153" i="8"/>
  <c r="W154" i="8" s="1"/>
  <c r="W237" i="8" s="1"/>
  <c r="W214" i="8"/>
  <c r="Z47" i="8"/>
  <c r="Y50" i="8"/>
  <c r="Y58" i="8" s="1"/>
  <c r="D222" i="8"/>
  <c r="D242" i="8"/>
  <c r="D244" i="8" s="1"/>
  <c r="C267" i="8"/>
  <c r="C268" i="8" s="1"/>
  <c r="C269" i="8" s="1"/>
  <c r="C247" i="8"/>
  <c r="C248" i="8" s="1"/>
  <c r="E231" i="8"/>
  <c r="E213" i="8" s="1"/>
  <c r="E232" i="8"/>
  <c r="E221" i="8" s="1"/>
  <c r="BH37" i="8"/>
  <c r="BG38" i="8"/>
  <c r="W203" i="8" l="1"/>
  <c r="V204" i="8"/>
  <c r="X109" i="8"/>
  <c r="X112" i="8" s="1"/>
  <c r="X139" i="8" s="1"/>
  <c r="AF138" i="8"/>
  <c r="AF92" i="8"/>
  <c r="Y80" i="8"/>
  <c r="Z245" i="8"/>
  <c r="AA224" i="8"/>
  <c r="AF40" i="8"/>
  <c r="AF102" i="8" s="1"/>
  <c r="AF41" i="8"/>
  <c r="AK25" i="8"/>
  <c r="V95" i="8"/>
  <c r="V128" i="8"/>
  <c r="Y83" i="8"/>
  <c r="AG42" i="8"/>
  <c r="AG67" i="8"/>
  <c r="BH107" i="8"/>
  <c r="BG120" i="8"/>
  <c r="AH49" i="8"/>
  <c r="AH103" i="8"/>
  <c r="AH90" i="8"/>
  <c r="AH76" i="8"/>
  <c r="L7" i="4"/>
  <c r="AH54" i="8"/>
  <c r="AH55" i="8" s="1"/>
  <c r="AH32" i="8"/>
  <c r="AH30" i="8"/>
  <c r="AH31" i="8"/>
  <c r="AH29" i="8"/>
  <c r="AA82" i="8"/>
  <c r="AJ21" i="8"/>
  <c r="AI33" i="8"/>
  <c r="AK27" i="8"/>
  <c r="AA81" i="8"/>
  <c r="AE43" i="8"/>
  <c r="BG104" i="8"/>
  <c r="BF118" i="8"/>
  <c r="BG110" i="8"/>
  <c r="BF121" i="8"/>
  <c r="W201" i="8"/>
  <c r="W202" i="8" s="1"/>
  <c r="W94" i="8"/>
  <c r="AY53" i="8"/>
  <c r="U236" i="8"/>
  <c r="U129" i="8"/>
  <c r="AG34" i="8"/>
  <c r="AL71" i="8"/>
  <c r="AK74" i="8"/>
  <c r="AK24" i="8"/>
  <c r="AK26" i="8"/>
  <c r="AF143" i="8"/>
  <c r="AF215" i="8" s="1"/>
  <c r="AF144" i="8"/>
  <c r="AF219" i="8" s="1"/>
  <c r="V190" i="8"/>
  <c r="V212" i="8" s="1"/>
  <c r="BI14" i="8"/>
  <c r="BI98" i="8"/>
  <c r="U161" i="8"/>
  <c r="U216" i="8" s="1"/>
  <c r="U229" i="8" s="1"/>
  <c r="V159" i="8"/>
  <c r="Z238" i="8"/>
  <c r="Z174" i="8"/>
  <c r="Z111" i="8" s="1"/>
  <c r="AB171" i="8"/>
  <c r="AA168" i="8"/>
  <c r="AA169" i="8" s="1"/>
  <c r="Y160" i="8"/>
  <c r="AK148" i="8"/>
  <c r="AJ147" i="8"/>
  <c r="V220" i="8"/>
  <c r="V241" i="8" s="1"/>
  <c r="V186" i="8"/>
  <c r="V133" i="8" s="1"/>
  <c r="W181" i="8"/>
  <c r="W183" i="8" s="1"/>
  <c r="U205" i="8"/>
  <c r="U206" i="8" s="1"/>
  <c r="U243" i="8"/>
  <c r="U194" i="8"/>
  <c r="BI105" i="8"/>
  <c r="N6" i="11" s="1"/>
  <c r="BA73" i="8"/>
  <c r="BI63" i="8"/>
  <c r="X123" i="8"/>
  <c r="F232" i="8"/>
  <c r="F221" i="8" s="1"/>
  <c r="F231" i="8"/>
  <c r="F213" i="8" s="1"/>
  <c r="E242" i="8"/>
  <c r="E244" i="8" s="1"/>
  <c r="E222" i="8"/>
  <c r="H225" i="8"/>
  <c r="G226" i="8"/>
  <c r="G230" i="8" s="1"/>
  <c r="AA47" i="8"/>
  <c r="Z50" i="8"/>
  <c r="Z58" i="8" s="1"/>
  <c r="X214" i="8"/>
  <c r="X153" i="8"/>
  <c r="X154" i="8" s="1"/>
  <c r="X237" i="8" s="1"/>
  <c r="F246" i="8"/>
  <c r="E217" i="8"/>
  <c r="G264" i="8"/>
  <c r="H263" i="8"/>
  <c r="D267" i="8"/>
  <c r="D268" i="8" s="1"/>
  <c r="D269" i="8" s="1"/>
  <c r="D247" i="8"/>
  <c r="D248" i="8" s="1"/>
  <c r="Y121" i="8"/>
  <c r="Y200" i="8"/>
  <c r="Y116" i="8"/>
  <c r="Y120" i="8"/>
  <c r="Y117" i="8"/>
  <c r="Y137" i="8"/>
  <c r="Y142" i="8" s="1"/>
  <c r="Y118" i="8"/>
  <c r="Y122" i="8"/>
  <c r="BI37" i="8"/>
  <c r="BI38" i="8" s="1"/>
  <c r="BH38" i="8"/>
  <c r="W204" i="8" l="1"/>
  <c r="X203" i="8"/>
  <c r="AG138" i="8"/>
  <c r="AG92" i="8"/>
  <c r="Y109" i="8"/>
  <c r="Z80" i="8"/>
  <c r="W190" i="8"/>
  <c r="W212" i="8" s="1"/>
  <c r="AB224" i="8"/>
  <c r="AA245" i="8"/>
  <c r="AG40" i="8"/>
  <c r="AG102" i="8" s="1"/>
  <c r="AG41" i="8"/>
  <c r="AL24" i="8"/>
  <c r="AB82" i="8"/>
  <c r="Z83" i="8"/>
  <c r="K10" i="11"/>
  <c r="X201" i="8"/>
  <c r="X202" i="8" s="1"/>
  <c r="X94" i="8"/>
  <c r="AM71" i="8"/>
  <c r="AL74" i="8"/>
  <c r="AF43" i="8"/>
  <c r="AL27" i="8"/>
  <c r="AM27" i="8" s="1"/>
  <c r="AH42" i="8"/>
  <c r="AH67" i="8"/>
  <c r="BH110" i="8"/>
  <c r="BG121" i="8"/>
  <c r="V129" i="8"/>
  <c r="V236" i="8"/>
  <c r="W128" i="8"/>
  <c r="W95" i="8"/>
  <c r="AL26" i="8"/>
  <c r="AI49" i="8"/>
  <c r="M7" i="4"/>
  <c r="AI103" i="8"/>
  <c r="AI90" i="8"/>
  <c r="AI54" i="8"/>
  <c r="AI55" i="8" s="1"/>
  <c r="AI76" i="8"/>
  <c r="AI29" i="8"/>
  <c r="AI30" i="8"/>
  <c r="AI31" i="8"/>
  <c r="AI32" i="8"/>
  <c r="AH34" i="8"/>
  <c r="BI107" i="8"/>
  <c r="BH120" i="8"/>
  <c r="AB81" i="8"/>
  <c r="AZ53" i="8"/>
  <c r="BH104" i="8"/>
  <c r="BG118" i="8"/>
  <c r="AK21" i="8"/>
  <c r="AJ33" i="8"/>
  <c r="AG143" i="8"/>
  <c r="AG215" i="8" s="1"/>
  <c r="AG144" i="8"/>
  <c r="AG219" i="8" s="1"/>
  <c r="AL25" i="8"/>
  <c r="V161" i="8"/>
  <c r="V216" i="8" s="1"/>
  <c r="V229" i="8" s="1"/>
  <c r="W159" i="8"/>
  <c r="Z160" i="8"/>
  <c r="AA238" i="8"/>
  <c r="AA174" i="8"/>
  <c r="AA111" i="8" s="1"/>
  <c r="AC171" i="8"/>
  <c r="AB168" i="8"/>
  <c r="AB169" i="8" s="1"/>
  <c r="AK147" i="8"/>
  <c r="AL148" i="8"/>
  <c r="V243" i="8"/>
  <c r="V205" i="8"/>
  <c r="V206" i="8" s="1"/>
  <c r="V194" i="8"/>
  <c r="W186" i="8"/>
  <c r="W133" i="8" s="1"/>
  <c r="X181" i="8"/>
  <c r="X183" i="8" s="1"/>
  <c r="W220" i="8"/>
  <c r="W241" i="8" s="1"/>
  <c r="BB73" i="8"/>
  <c r="Y123" i="8"/>
  <c r="G246" i="8"/>
  <c r="F217" i="8"/>
  <c r="H264" i="8"/>
  <c r="I263" i="8"/>
  <c r="AA50" i="8"/>
  <c r="AA58" i="8" s="1"/>
  <c r="AB47" i="8"/>
  <c r="Y214" i="8"/>
  <c r="C25" i="9" s="1" a="1"/>
  <c r="C25" i="9" s="1"/>
  <c r="Y153" i="8"/>
  <c r="Y154" i="8" s="1"/>
  <c r="Y237" i="8" s="1"/>
  <c r="G232" i="8"/>
  <c r="G221" i="8" s="1"/>
  <c r="G231" i="8"/>
  <c r="G213" i="8" s="1"/>
  <c r="Y112" i="8"/>
  <c r="K6" i="11"/>
  <c r="I225" i="8"/>
  <c r="H226" i="8"/>
  <c r="H230" i="8" s="1"/>
  <c r="E267" i="8"/>
  <c r="E268" i="8" s="1"/>
  <c r="E269" i="8" s="1"/>
  <c r="E247" i="8"/>
  <c r="E248" i="8" s="1"/>
  <c r="Z118" i="8"/>
  <c r="Z120" i="8"/>
  <c r="Z116" i="8"/>
  <c r="Z121" i="8"/>
  <c r="Z200" i="8"/>
  <c r="Z137" i="8"/>
  <c r="Z142" i="8" s="1"/>
  <c r="Z117" i="8"/>
  <c r="Z122" i="8"/>
  <c r="F242" i="8"/>
  <c r="F244" i="8" s="1"/>
  <c r="F222" i="8"/>
  <c r="X204" i="8" l="1"/>
  <c r="AH138" i="8"/>
  <c r="AH92" i="8"/>
  <c r="Z109" i="8"/>
  <c r="Z112" i="8" s="1"/>
  <c r="Z203" i="8" s="1"/>
  <c r="AA80" i="8"/>
  <c r="AA109" i="8" s="1"/>
  <c r="X190" i="8"/>
  <c r="X212" i="8" s="1"/>
  <c r="AI34" i="8"/>
  <c r="AC224" i="8"/>
  <c r="AB245" i="8"/>
  <c r="K13" i="11"/>
  <c r="AM26" i="8"/>
  <c r="AA83" i="8"/>
  <c r="AN71" i="8"/>
  <c r="AM74" i="8"/>
  <c r="BI104" i="8"/>
  <c r="BH118" i="8"/>
  <c r="AH144" i="8"/>
  <c r="AH219" i="8" s="1"/>
  <c r="AH143" i="8"/>
  <c r="AH215" i="8" s="1"/>
  <c r="BI110" i="8"/>
  <c r="BH121" i="8"/>
  <c r="AM25" i="8"/>
  <c r="BA53" i="8"/>
  <c r="W236" i="8"/>
  <c r="W129" i="8"/>
  <c r="AH40" i="8"/>
  <c r="AH102" i="8" s="1"/>
  <c r="AH41" i="8"/>
  <c r="X95" i="8"/>
  <c r="X128" i="8"/>
  <c r="AM24" i="8"/>
  <c r="BI120" i="8"/>
  <c r="N8" i="11"/>
  <c r="AC82" i="8"/>
  <c r="AL21" i="8"/>
  <c r="AK33" i="8"/>
  <c r="AN27" i="8"/>
  <c r="AJ49" i="8"/>
  <c r="N7" i="4"/>
  <c r="AJ76" i="8"/>
  <c r="AJ90" i="8"/>
  <c r="AJ54" i="8"/>
  <c r="AJ55" i="8" s="1"/>
  <c r="AJ103" i="8"/>
  <c r="AJ31" i="8"/>
  <c r="AJ29" i="8"/>
  <c r="AJ32" i="8"/>
  <c r="AJ30" i="8"/>
  <c r="AC81" i="8"/>
  <c r="AI42" i="8"/>
  <c r="AI67" i="8"/>
  <c r="Y201" i="8"/>
  <c r="Y202" i="8" s="1"/>
  <c r="Y94" i="8"/>
  <c r="Y95" i="8" s="1"/>
  <c r="AG43" i="8"/>
  <c r="W161" i="8"/>
  <c r="W216" i="8" s="1"/>
  <c r="W229" i="8" s="1"/>
  <c r="X159" i="8"/>
  <c r="AB238" i="8"/>
  <c r="AB174" i="8"/>
  <c r="AB111" i="8" s="1"/>
  <c r="AC168" i="8"/>
  <c r="AC169" i="8" s="1"/>
  <c r="AD171" i="8"/>
  <c r="AA160" i="8"/>
  <c r="AM148" i="8"/>
  <c r="AL147" i="8"/>
  <c r="AL142" i="8" s="1"/>
  <c r="W243" i="8"/>
  <c r="W205" i="8"/>
  <c r="W206" i="8" s="1"/>
  <c r="W194" i="8"/>
  <c r="X220" i="8"/>
  <c r="X241" i="8" s="1"/>
  <c r="X186" i="8"/>
  <c r="X133" i="8" s="1"/>
  <c r="Y181" i="8"/>
  <c r="Y183" i="8" s="1"/>
  <c r="BC73" i="8"/>
  <c r="J225" i="8"/>
  <c r="I226" i="8"/>
  <c r="I230" i="8" s="1"/>
  <c r="AC47" i="8"/>
  <c r="AB50" i="8"/>
  <c r="AB58" i="8" s="1"/>
  <c r="Z139" i="8"/>
  <c r="Y139" i="8"/>
  <c r="Y203" i="8"/>
  <c r="AA118" i="8"/>
  <c r="AA137" i="8"/>
  <c r="AA142" i="8" s="1"/>
  <c r="AA112" i="8"/>
  <c r="AA117" i="8"/>
  <c r="AA121" i="8"/>
  <c r="AA116" i="8"/>
  <c r="AA120" i="8"/>
  <c r="AA200" i="8"/>
  <c r="AA122" i="8"/>
  <c r="G217" i="8"/>
  <c r="H246" i="8"/>
  <c r="I264" i="8"/>
  <c r="J263" i="8"/>
  <c r="G242" i="8"/>
  <c r="G244" i="8" s="1"/>
  <c r="G222" i="8"/>
  <c r="Z123" i="8"/>
  <c r="H232" i="8"/>
  <c r="H221" i="8" s="1"/>
  <c r="H231" i="8"/>
  <c r="H213" i="8" s="1"/>
  <c r="Z214" i="8"/>
  <c r="Z153" i="8"/>
  <c r="Z154" i="8" s="1"/>
  <c r="Z237" i="8" s="1"/>
  <c r="F247" i="8"/>
  <c r="F248" i="8" s="1"/>
  <c r="F267" i="8"/>
  <c r="F268" i="8" s="1"/>
  <c r="F269" i="8" s="1"/>
  <c r="AI138" i="8" l="1"/>
  <c r="AI92" i="8"/>
  <c r="AB80" i="8"/>
  <c r="AJ34" i="8"/>
  <c r="AD224" i="8"/>
  <c r="AC245" i="8"/>
  <c r="Y128" i="8"/>
  <c r="Y129" i="8" s="1"/>
  <c r="AM21" i="8"/>
  <c r="AL33" i="8"/>
  <c r="X236" i="8"/>
  <c r="X129" i="8"/>
  <c r="BI118" i="8"/>
  <c r="N5" i="11"/>
  <c r="AI143" i="8"/>
  <c r="AI215" i="8" s="1"/>
  <c r="AI144" i="8"/>
  <c r="AI219" i="8" s="1"/>
  <c r="AO27" i="8"/>
  <c r="AH43" i="8"/>
  <c r="BI121" i="8"/>
  <c r="N9" i="11"/>
  <c r="Z201" i="8"/>
  <c r="Z202" i="8" s="1"/>
  <c r="Z204" i="8" s="1"/>
  <c r="Z94" i="8"/>
  <c r="AO71" i="8"/>
  <c r="AN74" i="8"/>
  <c r="AI40" i="8"/>
  <c r="AI102" i="8" s="1"/>
  <c r="AI41" i="8"/>
  <c r="AB83" i="8"/>
  <c r="AN25" i="8"/>
  <c r="AJ67" i="8"/>
  <c r="AJ42" i="8"/>
  <c r="AD82" i="8"/>
  <c r="AD81" i="8"/>
  <c r="AK49" i="8"/>
  <c r="AK103" i="8"/>
  <c r="L4" i="11" s="1"/>
  <c r="AK54" i="8"/>
  <c r="AK55" i="8" s="1"/>
  <c r="O7" i="4"/>
  <c r="AK76" i="8"/>
  <c r="AK90" i="8"/>
  <c r="AK31" i="8"/>
  <c r="AK32" i="8"/>
  <c r="AK29" i="8"/>
  <c r="AK30" i="8"/>
  <c r="AN24" i="8"/>
  <c r="BB53" i="8"/>
  <c r="AN26" i="8"/>
  <c r="AB160" i="8"/>
  <c r="Y159" i="8"/>
  <c r="X161" i="8"/>
  <c r="X216" i="8" s="1"/>
  <c r="X229" i="8" s="1"/>
  <c r="AE171" i="8"/>
  <c r="AD168" i="8"/>
  <c r="AD169" i="8" s="1"/>
  <c r="AC238" i="8"/>
  <c r="AC174" i="8"/>
  <c r="AC111" i="8" s="1"/>
  <c r="AL214" i="8"/>
  <c r="AN148" i="8"/>
  <c r="AM147" i="8"/>
  <c r="AM142" i="8" s="1"/>
  <c r="Y220" i="8"/>
  <c r="Y186" i="8"/>
  <c r="Y133" i="8" s="1"/>
  <c r="Z181" i="8"/>
  <c r="Z183" i="8" s="1"/>
  <c r="X243" i="8"/>
  <c r="X205" i="8"/>
  <c r="X206" i="8" s="1"/>
  <c r="X194" i="8"/>
  <c r="BD73" i="8"/>
  <c r="K225" i="8"/>
  <c r="J226" i="8"/>
  <c r="J230" i="8" s="1"/>
  <c r="H217" i="8"/>
  <c r="I246" i="8"/>
  <c r="AA139" i="8"/>
  <c r="AA203" i="8"/>
  <c r="AB118" i="8"/>
  <c r="AB137" i="8"/>
  <c r="AB142" i="8" s="1"/>
  <c r="AB200" i="8"/>
  <c r="AB116" i="8"/>
  <c r="AB121" i="8"/>
  <c r="AB117" i="8"/>
  <c r="AB120" i="8"/>
  <c r="AB122" i="8"/>
  <c r="Y190" i="8"/>
  <c r="Y212" i="8" s="1"/>
  <c r="Y204" i="8"/>
  <c r="H242" i="8"/>
  <c r="H244" i="8" s="1"/>
  <c r="H222" i="8"/>
  <c r="G267" i="8"/>
  <c r="G268" i="8" s="1"/>
  <c r="G269" i="8" s="1"/>
  <c r="G247" i="8"/>
  <c r="G248" i="8" s="1"/>
  <c r="AA123" i="8"/>
  <c r="AA153" i="8"/>
  <c r="AA154" i="8" s="1"/>
  <c r="AA237" i="8" s="1"/>
  <c r="AA214" i="8"/>
  <c r="AD47" i="8"/>
  <c r="AC50" i="8"/>
  <c r="AC58" i="8" s="1"/>
  <c r="J264" i="8"/>
  <c r="K263" i="8"/>
  <c r="I232" i="8"/>
  <c r="I221" i="8" s="1"/>
  <c r="I231" i="8"/>
  <c r="I213" i="8" s="1"/>
  <c r="AJ138" i="8" l="1"/>
  <c r="AJ92" i="8"/>
  <c r="AB109" i="8"/>
  <c r="AB112" i="8" s="1"/>
  <c r="AC80" i="8"/>
  <c r="AC109" i="8" s="1"/>
  <c r="AK34" i="8"/>
  <c r="AI43" i="8"/>
  <c r="AD245" i="8"/>
  <c r="AE224" i="8"/>
  <c r="Y194" i="8"/>
  <c r="N196" i="8" s="1"/>
  <c r="N207" i="8" s="1"/>
  <c r="Y236" i="8"/>
  <c r="AC83" i="8"/>
  <c r="AO24" i="8"/>
  <c r="AJ143" i="8"/>
  <c r="AJ215" i="8" s="1"/>
  <c r="AJ144" i="8"/>
  <c r="AJ219" i="8" s="1"/>
  <c r="AJ40" i="8"/>
  <c r="AJ102" i="8" s="1"/>
  <c r="AJ41" i="8"/>
  <c r="AK67" i="8"/>
  <c r="AK42" i="8"/>
  <c r="AO26" i="8"/>
  <c r="AP27" i="8"/>
  <c r="AN21" i="8"/>
  <c r="AM33" i="8"/>
  <c r="AA201" i="8"/>
  <c r="AA202" i="8" s="1"/>
  <c r="AA204" i="8" s="1"/>
  <c r="AA94" i="8"/>
  <c r="BC53" i="8"/>
  <c r="AE81" i="8"/>
  <c r="AP71" i="8"/>
  <c r="AO74" i="8"/>
  <c r="AL32" i="8"/>
  <c r="AL76" i="8"/>
  <c r="AL54" i="8"/>
  <c r="AL55" i="8" s="1"/>
  <c r="AL103" i="8"/>
  <c r="AL49" i="8"/>
  <c r="AL90" i="8"/>
  <c r="AL31" i="8"/>
  <c r="AL29" i="8"/>
  <c r="AL30" i="8"/>
  <c r="Z190" i="8"/>
  <c r="Z212" i="8" s="1"/>
  <c r="AE82" i="8"/>
  <c r="AO25" i="8"/>
  <c r="Z95" i="8"/>
  <c r="Z128" i="8"/>
  <c r="Z159" i="8"/>
  <c r="Y161" i="8"/>
  <c r="Y216" i="8" s="1"/>
  <c r="C27" i="9" s="1" a="1"/>
  <c r="C27" i="9" s="1"/>
  <c r="AD238" i="8"/>
  <c r="AD174" i="8"/>
  <c r="AD111" i="8" s="1"/>
  <c r="AF171" i="8"/>
  <c r="AE168" i="8"/>
  <c r="AE169" i="8" s="1"/>
  <c r="AC160" i="8"/>
  <c r="AM214" i="8"/>
  <c r="AN147" i="8"/>
  <c r="AN142" i="8" s="1"/>
  <c r="AO148" i="8"/>
  <c r="Y241" i="8"/>
  <c r="C31" i="9" a="1"/>
  <c r="C31" i="9" s="1"/>
  <c r="Z220" i="8"/>
  <c r="Z241" i="8" s="1"/>
  <c r="Z186" i="8"/>
  <c r="Z133" i="8" s="1"/>
  <c r="AA181" i="8"/>
  <c r="AA183" i="8" s="1"/>
  <c r="Y243" i="8"/>
  <c r="Y205" i="8"/>
  <c r="Y206" i="8" s="1"/>
  <c r="BE73" i="8"/>
  <c r="AE47" i="8"/>
  <c r="AD50" i="8"/>
  <c r="AD58" i="8" s="1"/>
  <c r="K264" i="8"/>
  <c r="L263" i="8"/>
  <c r="AC121" i="8"/>
  <c r="AC200" i="8"/>
  <c r="AC116" i="8"/>
  <c r="AC120" i="8"/>
  <c r="AC137" i="8"/>
  <c r="AC142" i="8" s="1"/>
  <c r="AC118" i="8"/>
  <c r="AC112" i="8"/>
  <c r="AC117" i="8"/>
  <c r="AC122" i="8"/>
  <c r="I217" i="8"/>
  <c r="J246" i="8"/>
  <c r="H267" i="8"/>
  <c r="H268" i="8" s="1"/>
  <c r="H269" i="8" s="1"/>
  <c r="H247" i="8"/>
  <c r="H248" i="8" s="1"/>
  <c r="C23" i="9" a="1"/>
  <c r="C23" i="9" s="1"/>
  <c r="I222" i="8"/>
  <c r="I242" i="8"/>
  <c r="I244" i="8" s="1"/>
  <c r="AB123" i="8"/>
  <c r="AB153" i="8"/>
  <c r="AB154" i="8" s="1"/>
  <c r="AB237" i="8" s="1"/>
  <c r="AB214" i="8"/>
  <c r="J232" i="8"/>
  <c r="J221" i="8" s="1"/>
  <c r="J231" i="8"/>
  <c r="J213" i="8" s="1"/>
  <c r="AB203" i="8"/>
  <c r="AB139" i="8"/>
  <c r="K226" i="8"/>
  <c r="K230" i="8" s="1"/>
  <c r="L225" i="8"/>
  <c r="AK138" i="8" l="1"/>
  <c r="AK92" i="8"/>
  <c r="AL34" i="8"/>
  <c r="AD80" i="8"/>
  <c r="Y196" i="8"/>
  <c r="Y207" i="8" s="1"/>
  <c r="Y239" i="8" s="1"/>
  <c r="Y240" i="8" s="1"/>
  <c r="Y262" i="8" s="1"/>
  <c r="AA190" i="8"/>
  <c r="AA212" i="8" s="1"/>
  <c r="P196" i="8"/>
  <c r="P207" i="8" s="1"/>
  <c r="P239" i="8" s="1"/>
  <c r="P240" i="8" s="1"/>
  <c r="P262" i="8" s="1"/>
  <c r="Q196" i="8"/>
  <c r="Q207" i="8" s="1"/>
  <c r="Q208" i="8" s="1"/>
  <c r="T196" i="8"/>
  <c r="T207" i="8" s="1"/>
  <c r="T239" i="8" s="1"/>
  <c r="T240" i="8" s="1"/>
  <c r="T262" i="8" s="1"/>
  <c r="U196" i="8"/>
  <c r="U207" i="8" s="1"/>
  <c r="U239" i="8" s="1"/>
  <c r="U240" i="8" s="1"/>
  <c r="U262" i="8" s="1"/>
  <c r="R196" i="8"/>
  <c r="R207" i="8" s="1"/>
  <c r="R239" i="8" s="1"/>
  <c r="R240" i="8" s="1"/>
  <c r="R262" i="8" s="1"/>
  <c r="AE245" i="8"/>
  <c r="AF224" i="8"/>
  <c r="X196" i="8"/>
  <c r="X207" i="8" s="1"/>
  <c r="X239" i="8" s="1"/>
  <c r="X240" i="8" s="1"/>
  <c r="X262" i="8" s="1"/>
  <c r="O196" i="8"/>
  <c r="O207" i="8" s="1"/>
  <c r="O239" i="8" s="1"/>
  <c r="O240" i="8" s="1"/>
  <c r="O262" i="8" s="1"/>
  <c r="V196" i="8"/>
  <c r="V207" i="8" s="1"/>
  <c r="V208" i="8" s="1"/>
  <c r="W196" i="8"/>
  <c r="W207" i="8" s="1"/>
  <c r="W239" i="8" s="1"/>
  <c r="W240" i="8" s="1"/>
  <c r="W262" i="8" s="1"/>
  <c r="S196" i="8"/>
  <c r="S207" i="8" s="1"/>
  <c r="S239" i="8" s="1"/>
  <c r="S240" i="8" s="1"/>
  <c r="S262" i="8" s="1"/>
  <c r="AQ27" i="8"/>
  <c r="AJ43" i="8"/>
  <c r="Z236" i="8"/>
  <c r="Z129" i="8"/>
  <c r="AP26" i="8"/>
  <c r="BD53" i="8"/>
  <c r="AL42" i="8"/>
  <c r="AL67" i="8"/>
  <c r="AA95" i="8"/>
  <c r="AA128" i="8"/>
  <c r="AP25" i="8"/>
  <c r="AQ71" i="8"/>
  <c r="AP74" i="8"/>
  <c r="AM54" i="8"/>
  <c r="AM55" i="8" s="1"/>
  <c r="AM49" i="8"/>
  <c r="AM103" i="8"/>
  <c r="AM117" i="8" s="1"/>
  <c r="AM76" i="8"/>
  <c r="AM90" i="8"/>
  <c r="AM32" i="8"/>
  <c r="AM30" i="8"/>
  <c r="AM31" i="8"/>
  <c r="AM29" i="8"/>
  <c r="AK40" i="8"/>
  <c r="AK102" i="8" s="1"/>
  <c r="L3" i="11" s="1"/>
  <c r="AK41" i="8"/>
  <c r="AP24" i="8"/>
  <c r="AF82" i="8"/>
  <c r="AO21" i="8"/>
  <c r="AN33" i="8"/>
  <c r="AK144" i="8"/>
  <c r="AK219" i="8" s="1"/>
  <c r="D30" i="9" s="1" a="1"/>
  <c r="D30" i="9" s="1"/>
  <c r="AK143" i="8"/>
  <c r="AK215" i="8" s="1"/>
  <c r="D26" i="9" s="1" a="1"/>
  <c r="D26" i="9" s="1"/>
  <c r="AB201" i="8"/>
  <c r="AB202" i="8" s="1"/>
  <c r="AB204" i="8" s="1"/>
  <c r="AB94" i="8"/>
  <c r="AL117" i="8"/>
  <c r="AF81" i="8"/>
  <c r="AD83" i="8"/>
  <c r="Y229" i="8"/>
  <c r="C40" i="9" s="1" a="1"/>
  <c r="C40" i="9" s="1"/>
  <c r="AD160" i="8"/>
  <c r="Z161" i="8"/>
  <c r="Z216" i="8" s="1"/>
  <c r="Z229" i="8" s="1"/>
  <c r="AA159" i="8"/>
  <c r="AE238" i="8"/>
  <c r="AE174" i="8"/>
  <c r="AE111" i="8" s="1"/>
  <c r="AG171" i="8"/>
  <c r="AF168" i="8"/>
  <c r="AF169" i="8" s="1"/>
  <c r="AO147" i="8"/>
  <c r="AO142" i="8" s="1"/>
  <c r="AP148" i="8"/>
  <c r="AN214" i="8"/>
  <c r="Z205" i="8"/>
  <c r="Z243" i="8"/>
  <c r="Z194" i="8"/>
  <c r="AA186" i="8"/>
  <c r="AA133" i="8" s="1"/>
  <c r="AB181" i="8"/>
  <c r="AB183" i="8" s="1"/>
  <c r="AA220" i="8"/>
  <c r="AA241" i="8" s="1"/>
  <c r="BF73" i="8"/>
  <c r="Y208" i="8"/>
  <c r="K232" i="8"/>
  <c r="K221" i="8" s="1"/>
  <c r="K231" i="8"/>
  <c r="K213" i="8" s="1"/>
  <c r="I247" i="8"/>
  <c r="I248" i="8" s="1"/>
  <c r="I267" i="8"/>
  <c r="I268" i="8" s="1"/>
  <c r="I269" i="8" s="1"/>
  <c r="N208" i="8"/>
  <c r="N239" i="8"/>
  <c r="J217" i="8"/>
  <c r="K246" i="8"/>
  <c r="J222" i="8"/>
  <c r="J242" i="8"/>
  <c r="J244" i="8" s="1"/>
  <c r="AC214" i="8"/>
  <c r="AC153" i="8"/>
  <c r="AC154" i="8" s="1"/>
  <c r="AC237" i="8" s="1"/>
  <c r="AC123" i="8"/>
  <c r="AC203" i="8"/>
  <c r="AC139" i="8"/>
  <c r="L264" i="8"/>
  <c r="M263" i="8"/>
  <c r="M264" i="8" s="1"/>
  <c r="U208" i="8"/>
  <c r="AD200" i="8"/>
  <c r="AD117" i="8"/>
  <c r="AD137" i="8"/>
  <c r="AD142" i="8" s="1"/>
  <c r="AD116" i="8"/>
  <c r="AD120" i="8"/>
  <c r="AD118" i="8"/>
  <c r="AD121" i="8"/>
  <c r="AD122" i="8"/>
  <c r="M225" i="8"/>
  <c r="L226" i="8"/>
  <c r="L230" i="8" s="1"/>
  <c r="AF47" i="8"/>
  <c r="AE50" i="8"/>
  <c r="AE58" i="8" s="1"/>
  <c r="AD109" i="8" l="1"/>
  <c r="AD112" i="8" s="1"/>
  <c r="AD203" i="8" s="1"/>
  <c r="AL138" i="8"/>
  <c r="AL92" i="8"/>
  <c r="AE80" i="8"/>
  <c r="P208" i="8"/>
  <c r="Q239" i="8"/>
  <c r="Q240" i="8" s="1"/>
  <c r="Q262" i="8" s="1"/>
  <c r="R208" i="8"/>
  <c r="V239" i="8"/>
  <c r="V240" i="8" s="1"/>
  <c r="V262" i="8" s="1"/>
  <c r="T208" i="8"/>
  <c r="X208" i="8"/>
  <c r="O208" i="8"/>
  <c r="AG224" i="8"/>
  <c r="AF245" i="8"/>
  <c r="C11" i="9"/>
  <c r="W208" i="8"/>
  <c r="S208" i="8"/>
  <c r="AQ26" i="8"/>
  <c r="AM67" i="8"/>
  <c r="AM42" i="8"/>
  <c r="AM34" i="8"/>
  <c r="AA129" i="8"/>
  <c r="AA236" i="8"/>
  <c r="AB190" i="8"/>
  <c r="AB212" i="8" s="1"/>
  <c r="AB95" i="8"/>
  <c r="AB128" i="8"/>
  <c r="AG82" i="8"/>
  <c r="AK43" i="8"/>
  <c r="AL144" i="8"/>
  <c r="AL219" i="8" s="1"/>
  <c r="AL143" i="8"/>
  <c r="AE83" i="8"/>
  <c r="AR71" i="8"/>
  <c r="AQ74" i="8"/>
  <c r="AL40" i="8"/>
  <c r="AL41" i="8"/>
  <c r="AP21" i="8"/>
  <c r="AO33" i="8"/>
  <c r="AQ24" i="8"/>
  <c r="AC201" i="8"/>
  <c r="AC202" i="8" s="1"/>
  <c r="AC204" i="8" s="1"/>
  <c r="AC94" i="8"/>
  <c r="AG81" i="8"/>
  <c r="AN49" i="8"/>
  <c r="AN103" i="8"/>
  <c r="AN117" i="8" s="1"/>
  <c r="AN76" i="8"/>
  <c r="AN54" i="8"/>
  <c r="AN55" i="8" s="1"/>
  <c r="AN90" i="8"/>
  <c r="AN32" i="8"/>
  <c r="AN29" i="8"/>
  <c r="AN30" i="8"/>
  <c r="AN31" i="8"/>
  <c r="AQ25" i="8"/>
  <c r="BE53" i="8"/>
  <c r="AR27" i="8"/>
  <c r="AA161" i="8"/>
  <c r="AA216" i="8" s="1"/>
  <c r="AA229" i="8" s="1"/>
  <c r="AB159" i="8"/>
  <c r="AF238" i="8"/>
  <c r="AF174" i="8"/>
  <c r="AF111" i="8" s="1"/>
  <c r="AH171" i="8"/>
  <c r="AG168" i="8"/>
  <c r="AG169" i="8" s="1"/>
  <c r="AE160" i="8"/>
  <c r="AO214" i="8"/>
  <c r="AQ148" i="8"/>
  <c r="AP147" i="8"/>
  <c r="AP142" i="8" s="1"/>
  <c r="AB186" i="8"/>
  <c r="AB133" i="8" s="1"/>
  <c r="AC181" i="8"/>
  <c r="AC183" i="8" s="1"/>
  <c r="AB220" i="8"/>
  <c r="AB241" i="8" s="1"/>
  <c r="AA243" i="8"/>
  <c r="AA205" i="8"/>
  <c r="AA206" i="8" s="1"/>
  <c r="AA194" i="8"/>
  <c r="Z206" i="8"/>
  <c r="BG73" i="8"/>
  <c r="AD153" i="8"/>
  <c r="AD154" i="8" s="1"/>
  <c r="AD237" i="8" s="1"/>
  <c r="AD214" i="8"/>
  <c r="N225" i="8"/>
  <c r="M226" i="8"/>
  <c r="B36" i="9" a="1"/>
  <c r="B36" i="9" s="1"/>
  <c r="AF50" i="8"/>
  <c r="AF58" i="8" s="1"/>
  <c r="AG47" i="8"/>
  <c r="AD123" i="8"/>
  <c r="C53" i="9"/>
  <c r="N240" i="8"/>
  <c r="AD139" i="8"/>
  <c r="AE116" i="8"/>
  <c r="AE121" i="8"/>
  <c r="AE200" i="8"/>
  <c r="AE120" i="8"/>
  <c r="AE118" i="8"/>
  <c r="AE117" i="8"/>
  <c r="AE137" i="8"/>
  <c r="AE142" i="8" s="1"/>
  <c r="AE122" i="8"/>
  <c r="J247" i="8"/>
  <c r="J248" i="8" s="1"/>
  <c r="J267" i="8"/>
  <c r="J268" i="8" s="1"/>
  <c r="J269" i="8" s="1"/>
  <c r="K217" i="8"/>
  <c r="L246" i="8"/>
  <c r="K222" i="8"/>
  <c r="K242" i="8"/>
  <c r="K244" i="8" s="1"/>
  <c r="L232" i="8"/>
  <c r="L221" i="8" s="1"/>
  <c r="L231" i="8"/>
  <c r="L213" i="8" s="1"/>
  <c r="AE109" i="8" l="1"/>
  <c r="AE112" i="8" s="1"/>
  <c r="AE139" i="8" s="1"/>
  <c r="AM138" i="8"/>
  <c r="AM92" i="8"/>
  <c r="AF80" i="8"/>
  <c r="C12" i="9"/>
  <c r="AN34" i="8"/>
  <c r="AG245" i="8"/>
  <c r="AH224" i="8"/>
  <c r="AS27" i="8"/>
  <c r="AQ21" i="8"/>
  <c r="AP33" i="8"/>
  <c r="AL215" i="8"/>
  <c r="AL153" i="8"/>
  <c r="AC190" i="8"/>
  <c r="AC212" i="8" s="1"/>
  <c r="AL43" i="8"/>
  <c r="AL102" i="8"/>
  <c r="AH81" i="8"/>
  <c r="AR25" i="8"/>
  <c r="AR24" i="8"/>
  <c r="AH82" i="8"/>
  <c r="AM41" i="8"/>
  <c r="AM40" i="8"/>
  <c r="AM102" i="8" s="1"/>
  <c r="AM116" i="8" s="1"/>
  <c r="AS71" i="8"/>
  <c r="AR74" i="8"/>
  <c r="AM144" i="8"/>
  <c r="AM219" i="8" s="1"/>
  <c r="AM143" i="8"/>
  <c r="BF53" i="8"/>
  <c r="AC95" i="8"/>
  <c r="AC128" i="8"/>
  <c r="AD201" i="8"/>
  <c r="AD202" i="8" s="1"/>
  <c r="AD204" i="8" s="1"/>
  <c r="AD94" i="8"/>
  <c r="AB236" i="8"/>
  <c r="AB129" i="8"/>
  <c r="AO49" i="8"/>
  <c r="AO103" i="8"/>
  <c r="AO117" i="8" s="1"/>
  <c r="AO76" i="8"/>
  <c r="AO54" i="8"/>
  <c r="AO55" i="8" s="1"/>
  <c r="AO90" i="8"/>
  <c r="AO32" i="8"/>
  <c r="AO31" i="8"/>
  <c r="AO30" i="8"/>
  <c r="AO29" i="8"/>
  <c r="AN67" i="8"/>
  <c r="AN42" i="8"/>
  <c r="AF83" i="8"/>
  <c r="AR26" i="8"/>
  <c r="AF160" i="8"/>
  <c r="AC159" i="8"/>
  <c r="AB161" i="8"/>
  <c r="AB216" i="8" s="1"/>
  <c r="AB229" i="8" s="1"/>
  <c r="AG238" i="8"/>
  <c r="AG174" i="8"/>
  <c r="AG111" i="8" s="1"/>
  <c r="AI171" i="8"/>
  <c r="AH168" i="8"/>
  <c r="AH169" i="8" s="1"/>
  <c r="AP214" i="8"/>
  <c r="AQ147" i="8"/>
  <c r="AQ142" i="8" s="1"/>
  <c r="AR148" i="8"/>
  <c r="AC220" i="8"/>
  <c r="AC241" i="8" s="1"/>
  <c r="AC186" i="8"/>
  <c r="AC133" i="8" s="1"/>
  <c r="AD181" i="8"/>
  <c r="AD183" i="8" s="1"/>
  <c r="AB243" i="8"/>
  <c r="AB205" i="8"/>
  <c r="AB194" i="8"/>
  <c r="BH73" i="8"/>
  <c r="AF120" i="8"/>
  <c r="AF121" i="8"/>
  <c r="AF118" i="8"/>
  <c r="AF117" i="8"/>
  <c r="AF200" i="8"/>
  <c r="AF116" i="8"/>
  <c r="AF137" i="8"/>
  <c r="AF142" i="8" s="1"/>
  <c r="AF122" i="8"/>
  <c r="AE123" i="8"/>
  <c r="AE203" i="8"/>
  <c r="M230" i="8"/>
  <c r="B37" i="9" a="1"/>
  <c r="B37" i="9" s="1"/>
  <c r="L222" i="8"/>
  <c r="L242" i="8"/>
  <c r="L244" i="8" s="1"/>
  <c r="N262" i="8"/>
  <c r="N263" i="8" s="1"/>
  <c r="O225" i="8"/>
  <c r="N226" i="8"/>
  <c r="N230" i="8" s="1"/>
  <c r="K247" i="8"/>
  <c r="K248" i="8" s="1"/>
  <c r="K267" i="8"/>
  <c r="K268" i="8" s="1"/>
  <c r="K269" i="8" s="1"/>
  <c r="AE214" i="8"/>
  <c r="AE153" i="8"/>
  <c r="AE154" i="8" s="1"/>
  <c r="AE237" i="8" s="1"/>
  <c r="L217" i="8"/>
  <c r="M246" i="8"/>
  <c r="AG50" i="8"/>
  <c r="AG58" i="8" s="1"/>
  <c r="AH47" i="8"/>
  <c r="AF109" i="8" l="1"/>
  <c r="AF112" i="8" s="1"/>
  <c r="AF203" i="8" s="1"/>
  <c r="AN138" i="8"/>
  <c r="AN92" i="8"/>
  <c r="AG80" i="8"/>
  <c r="AM43" i="8"/>
  <c r="AD190" i="8"/>
  <c r="AD212" i="8" s="1"/>
  <c r="AI224" i="8"/>
  <c r="AH245" i="8"/>
  <c r="AO42" i="8"/>
  <c r="AO67" i="8"/>
  <c r="AS26" i="8"/>
  <c r="AG83" i="8"/>
  <c r="AS25" i="8"/>
  <c r="AE201" i="8"/>
  <c r="AE202" i="8" s="1"/>
  <c r="AE204" i="8" s="1"/>
  <c r="AE94" i="8"/>
  <c r="BG53" i="8"/>
  <c r="AI81" i="8"/>
  <c r="AP103" i="8"/>
  <c r="AP117" i="8" s="1"/>
  <c r="AP76" i="8"/>
  <c r="AP54" i="8"/>
  <c r="AP55" i="8" s="1"/>
  <c r="AP49" i="8"/>
  <c r="AP90" i="8"/>
  <c r="AP32" i="8"/>
  <c r="AP31" i="8"/>
  <c r="AP29" i="8"/>
  <c r="AP30" i="8"/>
  <c r="AS24" i="8"/>
  <c r="AC129" i="8"/>
  <c r="AC236" i="8"/>
  <c r="AD95" i="8"/>
  <c r="AD128" i="8"/>
  <c r="AM215" i="8"/>
  <c r="AM153" i="8"/>
  <c r="AM154" i="8" s="1"/>
  <c r="AM237" i="8" s="1"/>
  <c r="AI82" i="8"/>
  <c r="AR21" i="8"/>
  <c r="AQ33" i="8"/>
  <c r="AN40" i="8"/>
  <c r="AN102" i="8" s="1"/>
  <c r="AN116" i="8" s="1"/>
  <c r="AN41" i="8"/>
  <c r="AO34" i="8"/>
  <c r="AL116" i="8"/>
  <c r="AT71" i="8"/>
  <c r="AS74" i="8"/>
  <c r="AN143" i="8"/>
  <c r="AN144" i="8"/>
  <c r="AN219" i="8" s="1"/>
  <c r="AT27" i="8"/>
  <c r="AU27" i="8" s="1"/>
  <c r="AC161" i="8"/>
  <c r="AC216" i="8" s="1"/>
  <c r="AC229" i="8" s="1"/>
  <c r="AD159" i="8"/>
  <c r="AH238" i="8"/>
  <c r="AH174" i="8"/>
  <c r="AH111" i="8" s="1"/>
  <c r="AJ171" i="8"/>
  <c r="AI168" i="8"/>
  <c r="AI169" i="8" s="1"/>
  <c r="AG160" i="8"/>
  <c r="AS148" i="8"/>
  <c r="AR147" i="8"/>
  <c r="AR142" i="8" s="1"/>
  <c r="AQ214" i="8"/>
  <c r="AB206" i="8"/>
  <c r="AD186" i="8"/>
  <c r="AD133" i="8" s="1"/>
  <c r="AE181" i="8"/>
  <c r="AE183" i="8" s="1"/>
  <c r="AD220" i="8"/>
  <c r="AD241" i="8" s="1"/>
  <c r="AC205" i="8"/>
  <c r="AC206" i="8" s="1"/>
  <c r="AC243" i="8"/>
  <c r="AC194" i="8"/>
  <c r="BI73" i="8"/>
  <c r="AE190" i="8"/>
  <c r="AE212" i="8" s="1"/>
  <c r="M231" i="8"/>
  <c r="M232" i="8"/>
  <c r="B41" i="9" a="1"/>
  <c r="B41" i="9" s="1"/>
  <c r="N231" i="8"/>
  <c r="N213" i="8" s="1"/>
  <c r="N232" i="8"/>
  <c r="N221" i="8" s="1"/>
  <c r="AI47" i="8"/>
  <c r="AH50" i="8"/>
  <c r="AH58" i="8" s="1"/>
  <c r="L267" i="8"/>
  <c r="L268" i="8" s="1"/>
  <c r="L269" i="8" s="1"/>
  <c r="L247" i="8"/>
  <c r="L248" i="8" s="1"/>
  <c r="N264" i="8"/>
  <c r="O263" i="8"/>
  <c r="P225" i="8"/>
  <c r="O226" i="8"/>
  <c r="O230" i="8" s="1"/>
  <c r="AG200" i="8"/>
  <c r="AG117" i="8"/>
  <c r="AG137" i="8"/>
  <c r="AG142" i="8" s="1"/>
  <c r="AG121" i="8"/>
  <c r="AG116" i="8"/>
  <c r="AG118" i="8"/>
  <c r="AG120" i="8"/>
  <c r="AG122" i="8"/>
  <c r="AF123" i="8"/>
  <c r="AF153" i="8"/>
  <c r="AF154" i="8" s="1"/>
  <c r="AF237" i="8" s="1"/>
  <c r="AF214" i="8"/>
  <c r="AF139" i="8" l="1"/>
  <c r="AG109" i="8"/>
  <c r="AG112" i="8" s="1"/>
  <c r="AG203" i="8" s="1"/>
  <c r="AO138" i="8"/>
  <c r="AO92" i="8"/>
  <c r="AH80" i="8"/>
  <c r="AI245" i="8"/>
  <c r="AJ224" i="8"/>
  <c r="AT25" i="8"/>
  <c r="AV27" i="8"/>
  <c r="AU71" i="8"/>
  <c r="AT74" i="8"/>
  <c r="AS21" i="8"/>
  <c r="AR33" i="8"/>
  <c r="AJ81" i="8"/>
  <c r="AF201" i="8"/>
  <c r="AF202" i="8" s="1"/>
  <c r="AF204" i="8" s="1"/>
  <c r="AF94" i="8"/>
  <c r="AP67" i="8"/>
  <c r="AP42" i="8"/>
  <c r="AJ82" i="8"/>
  <c r="AN215" i="8"/>
  <c r="AN153" i="8"/>
  <c r="AN154" i="8" s="1"/>
  <c r="AN237" i="8" s="1"/>
  <c r="AH83" i="8"/>
  <c r="BH53" i="8"/>
  <c r="AT26" i="8"/>
  <c r="AD129" i="8"/>
  <c r="AD236" i="8"/>
  <c r="AQ103" i="8"/>
  <c r="AQ117" i="8" s="1"/>
  <c r="AQ76" i="8"/>
  <c r="AQ54" i="8"/>
  <c r="AQ55" i="8" s="1"/>
  <c r="AQ49" i="8"/>
  <c r="AQ90" i="8"/>
  <c r="AQ32" i="8"/>
  <c r="AQ29" i="8"/>
  <c r="AQ30" i="8"/>
  <c r="AQ31" i="8"/>
  <c r="AT24" i="8"/>
  <c r="AP34" i="8"/>
  <c r="AE95" i="8"/>
  <c r="AE128" i="8"/>
  <c r="AO143" i="8"/>
  <c r="AO144" i="8"/>
  <c r="AO219" i="8" s="1"/>
  <c r="AN43" i="8"/>
  <c r="AO41" i="8"/>
  <c r="AO40" i="8"/>
  <c r="AO102" i="8" s="1"/>
  <c r="AO116" i="8" s="1"/>
  <c r="AE159" i="8"/>
  <c r="AD161" i="8"/>
  <c r="AD216" i="8" s="1"/>
  <c r="AD229" i="8" s="1"/>
  <c r="AI238" i="8"/>
  <c r="AI174" i="8"/>
  <c r="AI111" i="8" s="1"/>
  <c r="AK171" i="8"/>
  <c r="AJ168" i="8"/>
  <c r="AJ169" i="8" s="1"/>
  <c r="AH160" i="8"/>
  <c r="AR214" i="8"/>
  <c r="AS147" i="8"/>
  <c r="AS142" i="8" s="1"/>
  <c r="AT148" i="8"/>
  <c r="AE186" i="8"/>
  <c r="AE133" i="8" s="1"/>
  <c r="AF181" i="8"/>
  <c r="AF183" i="8" s="1"/>
  <c r="AE220" i="8"/>
  <c r="AE241" i="8" s="1"/>
  <c r="AD243" i="8"/>
  <c r="AD205" i="8"/>
  <c r="AD194" i="8"/>
  <c r="AG123" i="8"/>
  <c r="M221" i="8"/>
  <c r="B43" i="9" a="1"/>
  <c r="B43" i="9" s="1"/>
  <c r="B42" i="9" a="1"/>
  <c r="B42" i="9" s="1"/>
  <c r="M213" i="8"/>
  <c r="O246" i="8"/>
  <c r="N217" i="8"/>
  <c r="Q225" i="8"/>
  <c r="P226" i="8"/>
  <c r="P230" i="8" s="1"/>
  <c r="AI50" i="8"/>
  <c r="AI58" i="8" s="1"/>
  <c r="AJ47" i="8"/>
  <c r="N222" i="8"/>
  <c r="O231" i="8"/>
  <c r="O213" i="8" s="1"/>
  <c r="O232" i="8"/>
  <c r="O221" i="8" s="1"/>
  <c r="AG214" i="8"/>
  <c r="AG153" i="8"/>
  <c r="AG154" i="8" s="1"/>
  <c r="AG237" i="8" s="1"/>
  <c r="O264" i="8"/>
  <c r="P263" i="8"/>
  <c r="AH121" i="8"/>
  <c r="AH120" i="8"/>
  <c r="AH116" i="8"/>
  <c r="AH117" i="8"/>
  <c r="AH118" i="8"/>
  <c r="AH137" i="8"/>
  <c r="AH142" i="8" s="1"/>
  <c r="AH200" i="8"/>
  <c r="AH122" i="8"/>
  <c r="AG139" i="8" l="1"/>
  <c r="AP138" i="8"/>
  <c r="AP92" i="8"/>
  <c r="AH109" i="8"/>
  <c r="AH112" i="8" s="1"/>
  <c r="AO43" i="8"/>
  <c r="AF190" i="8"/>
  <c r="AF212" i="8" s="1"/>
  <c r="AI80" i="8"/>
  <c r="AI109" i="8" s="1"/>
  <c r="AJ245" i="8"/>
  <c r="AK224" i="8"/>
  <c r="BI53" i="8"/>
  <c r="AP144" i="8"/>
  <c r="AP219" i="8" s="1"/>
  <c r="AP143" i="8"/>
  <c r="AQ42" i="8"/>
  <c r="AQ67" i="8"/>
  <c r="AF128" i="8"/>
  <c r="AF95" i="8"/>
  <c r="AT21" i="8"/>
  <c r="AS33" i="8"/>
  <c r="AI83" i="8"/>
  <c r="AG201" i="8"/>
  <c r="AG202" i="8" s="1"/>
  <c r="AG204" i="8" s="1"/>
  <c r="AG94" i="8"/>
  <c r="AU24" i="8"/>
  <c r="AW27" i="8"/>
  <c r="AE129" i="8"/>
  <c r="AE236" i="8"/>
  <c r="AV71" i="8"/>
  <c r="AU74" i="8"/>
  <c r="AK81" i="8"/>
  <c r="AU26" i="8"/>
  <c r="AK82" i="8"/>
  <c r="AP40" i="8"/>
  <c r="AP102" i="8" s="1"/>
  <c r="AP116" i="8" s="1"/>
  <c r="AP41" i="8"/>
  <c r="AO215" i="8"/>
  <c r="AO153" i="8"/>
  <c r="AO154" i="8" s="1"/>
  <c r="AO237" i="8" s="1"/>
  <c r="AQ34" i="8"/>
  <c r="AR103" i="8"/>
  <c r="AR117" i="8" s="1"/>
  <c r="AR76" i="8"/>
  <c r="AR54" i="8"/>
  <c r="AR55" i="8" s="1"/>
  <c r="AR49" i="8"/>
  <c r="AR90" i="8"/>
  <c r="AR32" i="8"/>
  <c r="AR29" i="8"/>
  <c r="AR31" i="8"/>
  <c r="AR30" i="8"/>
  <c r="AU25" i="8"/>
  <c r="AD206" i="8"/>
  <c r="AI160" i="8"/>
  <c r="AE161" i="8"/>
  <c r="AE216" i="8" s="1"/>
  <c r="AE229" i="8" s="1"/>
  <c r="AF159" i="8"/>
  <c r="AJ238" i="8"/>
  <c r="AJ174" i="8"/>
  <c r="AJ111" i="8" s="1"/>
  <c r="AL171" i="8"/>
  <c r="AK168" i="8"/>
  <c r="AK169" i="8" s="1"/>
  <c r="AU148" i="8"/>
  <c r="AT147" i="8"/>
  <c r="AT142" i="8" s="1"/>
  <c r="AS214" i="8"/>
  <c r="AF186" i="8"/>
  <c r="AF133" i="8" s="1"/>
  <c r="AG181" i="8"/>
  <c r="AG183" i="8" s="1"/>
  <c r="AF220" i="8"/>
  <c r="AF241" i="8" s="1"/>
  <c r="AE243" i="8"/>
  <c r="AE205" i="8"/>
  <c r="AE194" i="8"/>
  <c r="AH123" i="8"/>
  <c r="O222" i="8"/>
  <c r="O242" i="8"/>
  <c r="O244" i="8" s="1"/>
  <c r="O217" i="8"/>
  <c r="P246" i="8"/>
  <c r="N246" i="8"/>
  <c r="B24" i="9" a="1"/>
  <c r="B24" i="9" s="1"/>
  <c r="C60" i="9" s="1"/>
  <c r="M217" i="8"/>
  <c r="B28" i="9" s="1" a="1"/>
  <c r="B28" i="9" s="1"/>
  <c r="M242" i="8"/>
  <c r="M244" i="8" s="1"/>
  <c r="B32" i="9" a="1"/>
  <c r="B32" i="9" s="1"/>
  <c r="M222" i="8"/>
  <c r="B33" i="9" s="1" a="1"/>
  <c r="B33" i="9" s="1"/>
  <c r="N242" i="8"/>
  <c r="N244" i="8" s="1"/>
  <c r="AH214" i="8"/>
  <c r="AH153" i="8"/>
  <c r="AH154" i="8" s="1"/>
  <c r="AH237" i="8" s="1"/>
  <c r="P232" i="8"/>
  <c r="P221" i="8" s="1"/>
  <c r="P231" i="8"/>
  <c r="P213" i="8" s="1"/>
  <c r="P264" i="8"/>
  <c r="Q263" i="8"/>
  <c r="Q226" i="8"/>
  <c r="Q230" i="8" s="1"/>
  <c r="R225" i="8"/>
  <c r="AJ50" i="8"/>
  <c r="AJ58" i="8" s="1"/>
  <c r="AK47" i="8"/>
  <c r="AH203" i="8"/>
  <c r="AH139" i="8"/>
  <c r="AI112" i="8"/>
  <c r="AI118" i="8"/>
  <c r="AI117" i="8"/>
  <c r="AI120" i="8"/>
  <c r="AI116" i="8"/>
  <c r="AI200" i="8"/>
  <c r="AI137" i="8"/>
  <c r="AI142" i="8" s="1"/>
  <c r="AI121" i="8"/>
  <c r="AI122" i="8"/>
  <c r="AQ138" i="8" l="1"/>
  <c r="AQ92" i="8"/>
  <c r="AJ80" i="8"/>
  <c r="AR34" i="8"/>
  <c r="AL224" i="8"/>
  <c r="AK245" i="8"/>
  <c r="D35" i="9" a="1"/>
  <c r="D35" i="9" s="1"/>
  <c r="AR42" i="8"/>
  <c r="AR67" i="8"/>
  <c r="AL82" i="8"/>
  <c r="AV24" i="8"/>
  <c r="AF236" i="8"/>
  <c r="AF129" i="8"/>
  <c r="AQ41" i="8"/>
  <c r="AQ40" i="8"/>
  <c r="AQ102" i="8" s="1"/>
  <c r="AQ116" i="8" s="1"/>
  <c r="AG190" i="8"/>
  <c r="AG212" i="8" s="1"/>
  <c r="AV26" i="8"/>
  <c r="AH201" i="8"/>
  <c r="AH202" i="8" s="1"/>
  <c r="AH204" i="8" s="1"/>
  <c r="AH94" i="8"/>
  <c r="AP215" i="8"/>
  <c r="AP153" i="8"/>
  <c r="AP154" i="8" s="1"/>
  <c r="AP237" i="8" s="1"/>
  <c r="AG95" i="8"/>
  <c r="AG128" i="8"/>
  <c r="AK50" i="8"/>
  <c r="AK58" i="8" s="1"/>
  <c r="AK137" i="8" s="1"/>
  <c r="AK142" i="8" s="1"/>
  <c r="AL47" i="8"/>
  <c r="AJ83" i="8"/>
  <c r="AW71" i="8"/>
  <c r="AV74" i="8"/>
  <c r="AV25" i="8"/>
  <c r="AP43" i="8"/>
  <c r="AL81" i="8"/>
  <c r="AS76" i="8"/>
  <c r="AS54" i="8"/>
  <c r="AS55" i="8" s="1"/>
  <c r="AS49" i="8"/>
  <c r="AS103" i="8"/>
  <c r="AS117" i="8" s="1"/>
  <c r="AS90" i="8"/>
  <c r="AS32" i="8"/>
  <c r="AS30" i="8"/>
  <c r="AS31" i="8"/>
  <c r="AS29" i="8"/>
  <c r="AQ144" i="8"/>
  <c r="AQ219" i="8" s="1"/>
  <c r="AQ143" i="8"/>
  <c r="AX27" i="8"/>
  <c r="AU21" i="8"/>
  <c r="AT33" i="8"/>
  <c r="AF161" i="8"/>
  <c r="AF216" i="8" s="1"/>
  <c r="AF229" i="8" s="1"/>
  <c r="AG159" i="8"/>
  <c r="AK238" i="8"/>
  <c r="D52" i="9" s="1"/>
  <c r="AK174" i="8"/>
  <c r="AK111" i="8" s="1"/>
  <c r="AM171" i="8"/>
  <c r="AL168" i="8"/>
  <c r="AL169" i="8" s="1"/>
  <c r="AJ160" i="8"/>
  <c r="AT214" i="8"/>
  <c r="AV148" i="8"/>
  <c r="AU147" i="8"/>
  <c r="AU142" i="8" s="1"/>
  <c r="AE206" i="8"/>
  <c r="AG186" i="8"/>
  <c r="AG133" i="8" s="1"/>
  <c r="AH181" i="8"/>
  <c r="AH183" i="8" s="1"/>
  <c r="AG220" i="8"/>
  <c r="AG241" i="8" s="1"/>
  <c r="AF243" i="8"/>
  <c r="AF205" i="8"/>
  <c r="AF194" i="8"/>
  <c r="C5" i="9"/>
  <c r="Q246" i="8"/>
  <c r="P217" i="8"/>
  <c r="P242" i="8"/>
  <c r="P244" i="8" s="1"/>
  <c r="P222" i="8"/>
  <c r="AJ121" i="8"/>
  <c r="AJ118" i="8"/>
  <c r="AJ120" i="8"/>
  <c r="AJ116" i="8"/>
  <c r="AJ137" i="8"/>
  <c r="AJ142" i="8" s="1"/>
  <c r="AJ105" i="8"/>
  <c r="AJ200" i="8"/>
  <c r="AJ117" i="8"/>
  <c r="AJ122" i="8"/>
  <c r="R226" i="8"/>
  <c r="R230" i="8" s="1"/>
  <c r="S225" i="8"/>
  <c r="N267" i="8"/>
  <c r="N247" i="8"/>
  <c r="N248" i="8" s="1"/>
  <c r="M247" i="8"/>
  <c r="M248" i="8" s="1"/>
  <c r="M267" i="8"/>
  <c r="M268" i="8" s="1"/>
  <c r="M269" i="8" s="1"/>
  <c r="O247" i="8"/>
  <c r="O248" i="8" s="1"/>
  <c r="O267" i="8"/>
  <c r="AI153" i="8"/>
  <c r="AI154" i="8" s="1"/>
  <c r="AI237" i="8" s="1"/>
  <c r="AI214" i="8"/>
  <c r="Q231" i="8"/>
  <c r="Q213" i="8" s="1"/>
  <c r="Q232" i="8"/>
  <c r="Q221" i="8" s="1"/>
  <c r="AI123" i="8"/>
  <c r="Q264" i="8"/>
  <c r="R263" i="8"/>
  <c r="AI139" i="8"/>
  <c r="AI203" i="8"/>
  <c r="AJ109" i="8" l="1"/>
  <c r="AR138" i="8"/>
  <c r="AR143" i="8" s="1"/>
  <c r="AR92" i="8"/>
  <c r="AK80" i="8"/>
  <c r="AS34" i="8"/>
  <c r="AL245" i="8"/>
  <c r="AM224" i="8"/>
  <c r="AK105" i="8"/>
  <c r="L6" i="11" s="1"/>
  <c r="AK118" i="8"/>
  <c r="AK121" i="8"/>
  <c r="AK117" i="8"/>
  <c r="AK120" i="8"/>
  <c r="AK122" i="8"/>
  <c r="AK116" i="8"/>
  <c r="AW26" i="8"/>
  <c r="AH95" i="8"/>
  <c r="AH128" i="8"/>
  <c r="AK200" i="8"/>
  <c r="D4" i="9" s="1"/>
  <c r="AY27" i="8"/>
  <c r="AG129" i="8"/>
  <c r="AG236" i="8"/>
  <c r="AR144" i="8"/>
  <c r="AR219" i="8" s="1"/>
  <c r="AR40" i="8"/>
  <c r="AR102" i="8" s="1"/>
  <c r="AR41" i="8"/>
  <c r="AR43" i="8"/>
  <c r="AH190" i="8"/>
  <c r="AH212" i="8" s="1"/>
  <c r="AW24" i="8"/>
  <c r="AM47" i="8"/>
  <c r="AL50" i="8"/>
  <c r="AQ215" i="8"/>
  <c r="AQ153" i="8"/>
  <c r="AQ154" i="8" s="1"/>
  <c r="AQ237" i="8" s="1"/>
  <c r="AW25" i="8"/>
  <c r="AM82" i="8"/>
  <c r="AI201" i="8"/>
  <c r="AI202" i="8" s="1"/>
  <c r="AI204" i="8" s="1"/>
  <c r="AI94" i="8"/>
  <c r="AT32" i="8"/>
  <c r="AT76" i="8"/>
  <c r="AT54" i="8"/>
  <c r="AT55" i="8" s="1"/>
  <c r="AT49" i="8"/>
  <c r="AT103" i="8"/>
  <c r="AT117" i="8" s="1"/>
  <c r="AT90" i="8"/>
  <c r="AT31" i="8"/>
  <c r="AT30" i="8"/>
  <c r="AT29" i="8"/>
  <c r="AM81" i="8"/>
  <c r="AK83" i="8"/>
  <c r="AV21" i="8"/>
  <c r="AU33" i="8"/>
  <c r="AS42" i="8"/>
  <c r="AS67" i="8"/>
  <c r="AX71" i="8"/>
  <c r="AW74" i="8"/>
  <c r="AQ43" i="8"/>
  <c r="AF206" i="8"/>
  <c r="AJ112" i="8"/>
  <c r="AJ203" i="8" s="1"/>
  <c r="AH159" i="8"/>
  <c r="AG161" i="8"/>
  <c r="AG216" i="8" s="1"/>
  <c r="AG229" i="8" s="1"/>
  <c r="AK160" i="8"/>
  <c r="AL238" i="8"/>
  <c r="AL174" i="8"/>
  <c r="AL111" i="8" s="1"/>
  <c r="AN171" i="8"/>
  <c r="AM168" i="8"/>
  <c r="AM169" i="8" s="1"/>
  <c r="L12" i="11"/>
  <c r="AU214" i="8"/>
  <c r="AV147" i="8"/>
  <c r="AV142" i="8" s="1"/>
  <c r="AW148" i="8"/>
  <c r="AH186" i="8"/>
  <c r="AH133" i="8" s="1"/>
  <c r="AI181" i="8"/>
  <c r="AI183" i="8" s="1"/>
  <c r="AH220" i="8"/>
  <c r="AH241" i="8" s="1"/>
  <c r="AG205" i="8"/>
  <c r="AG243" i="8"/>
  <c r="AG194" i="8"/>
  <c r="AJ123" i="8"/>
  <c r="Q217" i="8"/>
  <c r="R246" i="8"/>
  <c r="AK214" i="8"/>
  <c r="D25" i="9" s="1" a="1"/>
  <c r="D25" i="9" s="1"/>
  <c r="AK153" i="8"/>
  <c r="AL154" i="8" s="1"/>
  <c r="AL237" i="8" s="1"/>
  <c r="N268" i="8"/>
  <c r="N269" i="8" s="1"/>
  <c r="AJ214" i="8"/>
  <c r="AJ153" i="8"/>
  <c r="AJ154" i="8" s="1"/>
  <c r="AJ237" i="8" s="1"/>
  <c r="T225" i="8"/>
  <c r="S226" i="8"/>
  <c r="S230" i="8" s="1"/>
  <c r="P267" i="8"/>
  <c r="P247" i="8"/>
  <c r="P248" i="8" s="1"/>
  <c r="Q242" i="8"/>
  <c r="Q244" i="8" s="1"/>
  <c r="Q222" i="8"/>
  <c r="R264" i="8"/>
  <c r="S263" i="8"/>
  <c r="R232" i="8"/>
  <c r="R221" i="8" s="1"/>
  <c r="R231" i="8"/>
  <c r="R213" i="8" s="1"/>
  <c r="C4" i="9"/>
  <c r="AK109" i="8" l="1"/>
  <c r="AK112" i="8" s="1"/>
  <c r="AS138" i="8"/>
  <c r="AS92" i="8"/>
  <c r="AL80" i="8"/>
  <c r="AT34" i="8"/>
  <c r="AM245" i="8"/>
  <c r="AN224" i="8"/>
  <c r="AK123" i="8"/>
  <c r="AN47" i="8"/>
  <c r="AM50" i="8"/>
  <c r="AN82" i="8"/>
  <c r="AH129" i="8"/>
  <c r="AH236" i="8"/>
  <c r="AS143" i="8"/>
  <c r="AS144" i="8"/>
  <c r="AS219" i="8" s="1"/>
  <c r="AX24" i="8"/>
  <c r="AS41" i="8"/>
  <c r="AS40" i="8"/>
  <c r="AS102" i="8" s="1"/>
  <c r="AS116" i="8" s="1"/>
  <c r="AT67" i="8"/>
  <c r="AT42" i="8"/>
  <c r="AU54" i="8"/>
  <c r="AU55" i="8" s="1"/>
  <c r="AU49" i="8"/>
  <c r="AU103" i="8"/>
  <c r="AU117" i="8" s="1"/>
  <c r="AU76" i="8"/>
  <c r="AU90" i="8"/>
  <c r="AU32" i="8"/>
  <c r="AU31" i="8"/>
  <c r="AU29" i="8"/>
  <c r="AU30" i="8"/>
  <c r="AI95" i="8"/>
  <c r="AI128" i="8"/>
  <c r="AX25" i="8"/>
  <c r="AX26" i="8"/>
  <c r="AW21" i="8"/>
  <c r="AV33" i="8"/>
  <c r="AY71" i="8"/>
  <c r="AX74" i="8"/>
  <c r="AR215" i="8"/>
  <c r="AR153" i="8"/>
  <c r="AR154" i="8" s="1"/>
  <c r="AR237" i="8" s="1"/>
  <c r="AN81" i="8"/>
  <c r="AJ201" i="8"/>
  <c r="AJ202" i="8" s="1"/>
  <c r="AJ204" i="8" s="1"/>
  <c r="AJ94" i="8"/>
  <c r="AJ95" i="8" s="1"/>
  <c r="AI190" i="8"/>
  <c r="AI212" i="8" s="1"/>
  <c r="AL83" i="8"/>
  <c r="L10" i="11"/>
  <c r="L13" i="11" s="1"/>
  <c r="AR116" i="8"/>
  <c r="AZ27" i="8"/>
  <c r="AJ139" i="8"/>
  <c r="AI159" i="8"/>
  <c r="AH161" i="8"/>
  <c r="AH216" i="8" s="1"/>
  <c r="AH229" i="8" s="1"/>
  <c r="AM238" i="8"/>
  <c r="AM174" i="8"/>
  <c r="AM111" i="8" s="1"/>
  <c r="AN168" i="8"/>
  <c r="AN169" i="8" s="1"/>
  <c r="AO171" i="8"/>
  <c r="AL122" i="8"/>
  <c r="AL123" i="8" s="1"/>
  <c r="AL160" i="8"/>
  <c r="AX148" i="8"/>
  <c r="AW147" i="8"/>
  <c r="AW142" i="8" s="1"/>
  <c r="AV214" i="8"/>
  <c r="AG206" i="8"/>
  <c r="AI186" i="8"/>
  <c r="AI133" i="8" s="1"/>
  <c r="AJ181" i="8"/>
  <c r="AJ183" i="8" s="1"/>
  <c r="AI220" i="8"/>
  <c r="AI241" i="8" s="1"/>
  <c r="AH205" i="8"/>
  <c r="AH206" i="8" s="1"/>
  <c r="AH243" i="8"/>
  <c r="AH194" i="8"/>
  <c r="O268" i="8"/>
  <c r="O269" i="8" s="1"/>
  <c r="R217" i="8"/>
  <c r="S246" i="8"/>
  <c r="AK139" i="8"/>
  <c r="AK203" i="8"/>
  <c r="R242" i="8"/>
  <c r="R244" i="8" s="1"/>
  <c r="R222" i="8"/>
  <c r="D2" i="9"/>
  <c r="G4" i="9"/>
  <c r="AK154" i="8"/>
  <c r="AK237" i="8" s="1"/>
  <c r="S264" i="8"/>
  <c r="T263" i="8"/>
  <c r="S232" i="8"/>
  <c r="S221" i="8" s="1"/>
  <c r="S231" i="8"/>
  <c r="S213" i="8" s="1"/>
  <c r="T226" i="8"/>
  <c r="T230" i="8" s="1"/>
  <c r="U225" i="8"/>
  <c r="C2" i="9"/>
  <c r="C17" i="9"/>
  <c r="Q247" i="8"/>
  <c r="Q248" i="8" s="1"/>
  <c r="Q267" i="8"/>
  <c r="B6" i="9"/>
  <c r="C6" i="9"/>
  <c r="C15" i="9" s="1"/>
  <c r="AL109" i="8" l="1"/>
  <c r="AL112" i="8" s="1"/>
  <c r="AT138" i="8"/>
  <c r="AT92" i="8"/>
  <c r="AM80" i="8"/>
  <c r="AM109" i="8" s="1"/>
  <c r="AU34" i="8"/>
  <c r="AO224" i="8"/>
  <c r="AN245" i="8"/>
  <c r="BA27" i="8"/>
  <c r="AI129" i="8"/>
  <c r="AI236" i="8"/>
  <c r="AS43" i="8"/>
  <c r="AY25" i="8"/>
  <c r="AO81" i="8"/>
  <c r="AU42" i="8"/>
  <c r="AU67" i="8"/>
  <c r="AO82" i="8"/>
  <c r="AY24" i="8"/>
  <c r="AZ71" i="8"/>
  <c r="AY74" i="8"/>
  <c r="AS215" i="8"/>
  <c r="AS153" i="8"/>
  <c r="AS154" i="8" s="1"/>
  <c r="AS237" i="8" s="1"/>
  <c r="AX21" i="8"/>
  <c r="AW33" i="8"/>
  <c r="AJ128" i="8"/>
  <c r="AJ129" i="8" s="1"/>
  <c r="AM83" i="8"/>
  <c r="AY26" i="8"/>
  <c r="AJ190" i="8"/>
  <c r="AJ212" i="8" s="1"/>
  <c r="AO47" i="8"/>
  <c r="AN50" i="8"/>
  <c r="AT143" i="8"/>
  <c r="AT144" i="8"/>
  <c r="AT219" i="8" s="1"/>
  <c r="AV49" i="8"/>
  <c r="AV103" i="8"/>
  <c r="AV117" i="8" s="1"/>
  <c r="AV76" i="8"/>
  <c r="AV54" i="8"/>
  <c r="AV55" i="8" s="1"/>
  <c r="AV90" i="8"/>
  <c r="AV32" i="8"/>
  <c r="AV29" i="8"/>
  <c r="AV31" i="8"/>
  <c r="AV30" i="8"/>
  <c r="AK201" i="8"/>
  <c r="AK202" i="8" s="1"/>
  <c r="D6" i="9" s="1"/>
  <c r="AK94" i="8"/>
  <c r="AT41" i="8"/>
  <c r="AT40" i="8"/>
  <c r="AT102" i="8" s="1"/>
  <c r="AT116" i="8" s="1"/>
  <c r="AM160" i="8"/>
  <c r="AI161" i="8"/>
  <c r="AI216" i="8" s="1"/>
  <c r="AI229" i="8" s="1"/>
  <c r="AJ159" i="8"/>
  <c r="AL203" i="8"/>
  <c r="AL139" i="8"/>
  <c r="AP171" i="8"/>
  <c r="AO168" i="8"/>
  <c r="AO169" i="8" s="1"/>
  <c r="AN238" i="8"/>
  <c r="AN174" i="8"/>
  <c r="AN111" i="8" s="1"/>
  <c r="AM122" i="8"/>
  <c r="AM123" i="8" s="1"/>
  <c r="AM112" i="8"/>
  <c r="AX147" i="8"/>
  <c r="AX142" i="8" s="1"/>
  <c r="AY148" i="8"/>
  <c r="AW214" i="8"/>
  <c r="E25" i="9" s="1" a="1"/>
  <c r="E25" i="9" s="1"/>
  <c r="AJ220" i="8"/>
  <c r="AJ241" i="8" s="1"/>
  <c r="AK181" i="8"/>
  <c r="AK183" i="8" s="1"/>
  <c r="AL181" i="8" s="1"/>
  <c r="AL183" i="8" s="1"/>
  <c r="AJ186" i="8"/>
  <c r="AJ133" i="8" s="1"/>
  <c r="AI243" i="8"/>
  <c r="AI205" i="8"/>
  <c r="AI206" i="8" s="1"/>
  <c r="AI194" i="8"/>
  <c r="P268" i="8"/>
  <c r="P269" i="8" s="1"/>
  <c r="V225" i="8"/>
  <c r="U226" i="8"/>
  <c r="U230" i="8" s="1"/>
  <c r="T232" i="8"/>
  <c r="T221" i="8" s="1"/>
  <c r="T231" i="8"/>
  <c r="T213" i="8" s="1"/>
  <c r="C7" i="9"/>
  <c r="D7" i="9"/>
  <c r="G7" i="9" s="1"/>
  <c r="B15" i="9"/>
  <c r="S217" i="8"/>
  <c r="T246" i="8"/>
  <c r="C8" i="9"/>
  <c r="S222" i="8"/>
  <c r="S242" i="8"/>
  <c r="S244" i="8" s="1"/>
  <c r="D51" i="9"/>
  <c r="B51" i="9"/>
  <c r="C51" i="9"/>
  <c r="T264" i="8"/>
  <c r="U263" i="8"/>
  <c r="R247" i="8"/>
  <c r="R248" i="8" s="1"/>
  <c r="R267" i="8"/>
  <c r="AU138" i="8" l="1"/>
  <c r="AU92" i="8"/>
  <c r="AV34" i="8"/>
  <c r="AT43" i="8"/>
  <c r="AN80" i="8"/>
  <c r="AO245" i="8"/>
  <c r="AP224" i="8"/>
  <c r="AK204" i="8"/>
  <c r="D8" i="9" s="1"/>
  <c r="D18" i="9" s="1"/>
  <c r="D15" i="9"/>
  <c r="G6" i="9"/>
  <c r="AL201" i="8"/>
  <c r="AL190" i="8" s="1"/>
  <c r="AL212" i="8" s="1"/>
  <c r="AL94" i="8"/>
  <c r="BA71" i="8"/>
  <c r="AZ74" i="8"/>
  <c r="AU40" i="8"/>
  <c r="AU102" i="8" s="1"/>
  <c r="AU116" i="8" s="1"/>
  <c r="AU41" i="8"/>
  <c r="AZ25" i="8"/>
  <c r="AT215" i="8"/>
  <c r="AT153" i="8"/>
  <c r="AT154" i="8" s="1"/>
  <c r="AT237" i="8" s="1"/>
  <c r="AN83" i="8"/>
  <c r="AP81" i="8"/>
  <c r="AU143" i="8"/>
  <c r="AU144" i="8"/>
  <c r="AU219" i="8" s="1"/>
  <c r="AK190" i="8"/>
  <c r="AK212" i="8" s="1"/>
  <c r="D23" i="9" s="1" a="1"/>
  <c r="D23" i="9" s="1"/>
  <c r="AZ24" i="8"/>
  <c r="AK95" i="8"/>
  <c r="AK128" i="8"/>
  <c r="AP47" i="8"/>
  <c r="AO50" i="8"/>
  <c r="AW49" i="8"/>
  <c r="AW103" i="8"/>
  <c r="AW117" i="8" s="1"/>
  <c r="AW76" i="8"/>
  <c r="AW54" i="8"/>
  <c r="AW55" i="8" s="1"/>
  <c r="AW90" i="8"/>
  <c r="AW32" i="8"/>
  <c r="AW30" i="8"/>
  <c r="AW31" i="8"/>
  <c r="AW29" i="8"/>
  <c r="AY21" i="8"/>
  <c r="AX33" i="8"/>
  <c r="D5" i="9"/>
  <c r="G5" i="9" s="1"/>
  <c r="AV67" i="8"/>
  <c r="AV42" i="8"/>
  <c r="AZ26" i="8"/>
  <c r="AJ236" i="8"/>
  <c r="AP82" i="8"/>
  <c r="BB27" i="8"/>
  <c r="AK159" i="8"/>
  <c r="AJ161" i="8"/>
  <c r="AJ216" i="8" s="1"/>
  <c r="AJ229" i="8" s="1"/>
  <c r="AN160" i="8"/>
  <c r="AO238" i="8"/>
  <c r="AO174" i="8"/>
  <c r="AO111" i="8" s="1"/>
  <c r="AQ171" i="8"/>
  <c r="AP168" i="8"/>
  <c r="AP169" i="8" s="1"/>
  <c r="AM203" i="8"/>
  <c r="AM139" i="8"/>
  <c r="AM181" i="8"/>
  <c r="AM183" i="8" s="1"/>
  <c r="AL220" i="8"/>
  <c r="AL186" i="8"/>
  <c r="AL133" i="8" s="1"/>
  <c r="AN122" i="8"/>
  <c r="AN123" i="8" s="1"/>
  <c r="AX214" i="8"/>
  <c r="AZ148" i="8"/>
  <c r="AY147" i="8"/>
  <c r="AY142" i="8" s="1"/>
  <c r="AJ205" i="8"/>
  <c r="AJ206" i="8" s="1"/>
  <c r="AJ243" i="8"/>
  <c r="AJ194" i="8"/>
  <c r="AK220" i="8"/>
  <c r="AK186" i="8"/>
  <c r="AK133" i="8" s="1"/>
  <c r="Q268" i="8"/>
  <c r="Q269" i="8" s="1"/>
  <c r="S247" i="8"/>
  <c r="S248" i="8" s="1"/>
  <c r="S267" i="8"/>
  <c r="C18" i="9"/>
  <c r="C16" i="9"/>
  <c r="U246" i="8"/>
  <c r="T217" i="8"/>
  <c r="C10" i="9"/>
  <c r="T242" i="8"/>
  <c r="T244" i="8" s="1"/>
  <c r="T222" i="8"/>
  <c r="U232" i="8"/>
  <c r="U221" i="8" s="1"/>
  <c r="U231" i="8"/>
  <c r="U213" i="8" s="1"/>
  <c r="U264" i="8"/>
  <c r="V263" i="8"/>
  <c r="B50" i="9"/>
  <c r="C50" i="9"/>
  <c r="V226" i="8"/>
  <c r="V230" i="8" s="1"/>
  <c r="W225" i="8"/>
  <c r="AN109" i="8" l="1"/>
  <c r="AN112" i="8" s="1"/>
  <c r="AV138" i="8"/>
  <c r="AV92" i="8"/>
  <c r="AO80" i="8"/>
  <c r="AO109" i="8" s="1"/>
  <c r="AW34" i="8"/>
  <c r="AP245" i="8"/>
  <c r="AQ224" i="8"/>
  <c r="D16" i="9"/>
  <c r="AX76" i="8"/>
  <c r="AX54" i="8"/>
  <c r="AX55" i="8" s="1"/>
  <c r="AX103" i="8"/>
  <c r="AX49" i="8"/>
  <c r="AX90" i="8"/>
  <c r="AX32" i="8"/>
  <c r="AX31" i="8"/>
  <c r="AX30" i="8"/>
  <c r="AX29" i="8"/>
  <c r="AK129" i="8"/>
  <c r="AK236" i="8"/>
  <c r="D50" i="9" s="1"/>
  <c r="AZ21" i="8"/>
  <c r="AY33" i="8"/>
  <c r="AM94" i="8"/>
  <c r="AM201" i="8"/>
  <c r="AM202" i="8" s="1"/>
  <c r="AM204" i="8" s="1"/>
  <c r="AQ82" i="8"/>
  <c r="AO83" i="8"/>
  <c r="BA25" i="8"/>
  <c r="BA26" i="8"/>
  <c r="BA24" i="8"/>
  <c r="BB71" i="8"/>
  <c r="BA74" i="8"/>
  <c r="BC27" i="8"/>
  <c r="AV40" i="8"/>
  <c r="AV102" i="8" s="1"/>
  <c r="AV116" i="8" s="1"/>
  <c r="AV41" i="8"/>
  <c r="AW42" i="8"/>
  <c r="AW67" i="8"/>
  <c r="AL95" i="8"/>
  <c r="AL128" i="8"/>
  <c r="AV143" i="8"/>
  <c r="AV144" i="8"/>
  <c r="AV219" i="8" s="1"/>
  <c r="AL202" i="8"/>
  <c r="AU215" i="8"/>
  <c r="AU153" i="8"/>
  <c r="AU154" i="8" s="1"/>
  <c r="AU237" i="8" s="1"/>
  <c r="AQ47" i="8"/>
  <c r="AP50" i="8"/>
  <c r="AQ81" i="8"/>
  <c r="AU43" i="8"/>
  <c r="AK161" i="8"/>
  <c r="AK216" i="8" s="1"/>
  <c r="AL159" i="8"/>
  <c r="AO160" i="8"/>
  <c r="AP238" i="8"/>
  <c r="AP174" i="8"/>
  <c r="AP111" i="8" s="1"/>
  <c r="AN203" i="8"/>
  <c r="AN139" i="8"/>
  <c r="AQ168" i="8"/>
  <c r="AQ169" i="8" s="1"/>
  <c r="AR171" i="8"/>
  <c r="AL243" i="8"/>
  <c r="AL205" i="8"/>
  <c r="AO122" i="8"/>
  <c r="AO123" i="8" s="1"/>
  <c r="AO112" i="8"/>
  <c r="AL241" i="8"/>
  <c r="AN181" i="8"/>
  <c r="AN183" i="8" s="1"/>
  <c r="AM220" i="8"/>
  <c r="AM241" i="8" s="1"/>
  <c r="AM186" i="8"/>
  <c r="AM133" i="8" s="1"/>
  <c r="AY214" i="8"/>
  <c r="BA148" i="8"/>
  <c r="AZ147" i="8"/>
  <c r="AZ142" i="8" s="1"/>
  <c r="AK205" i="8"/>
  <c r="AK243" i="8"/>
  <c r="AK194" i="8"/>
  <c r="AK241" i="8"/>
  <c r="D31" i="9" a="1"/>
  <c r="D31" i="9" s="1"/>
  <c r="R268" i="8"/>
  <c r="R269" i="8" s="1"/>
  <c r="V264" i="8"/>
  <c r="W263" i="8"/>
  <c r="V246" i="8"/>
  <c r="U217" i="8"/>
  <c r="V232" i="8"/>
  <c r="V221" i="8" s="1"/>
  <c r="V231" i="8"/>
  <c r="V213" i="8" s="1"/>
  <c r="X225" i="8"/>
  <c r="W226" i="8"/>
  <c r="W230" i="8" s="1"/>
  <c r="U242" i="8"/>
  <c r="U244" i="8" s="1"/>
  <c r="U222" i="8"/>
  <c r="T267" i="8"/>
  <c r="T247" i="8"/>
  <c r="T248" i="8" s="1"/>
  <c r="AW138" i="8" l="1"/>
  <c r="AW92" i="8"/>
  <c r="AV43" i="8"/>
  <c r="AM190" i="8"/>
  <c r="AM212" i="8" s="1"/>
  <c r="AP80" i="8"/>
  <c r="AP109" i="8" s="1"/>
  <c r="AX34" i="8"/>
  <c r="AR224" i="8"/>
  <c r="AQ245" i="8"/>
  <c r="AP83" i="8"/>
  <c r="AY103" i="8"/>
  <c r="AY117" i="8" s="1"/>
  <c r="AY76" i="8"/>
  <c r="AY54" i="8"/>
  <c r="AY55" i="8" s="1"/>
  <c r="AY49" i="8"/>
  <c r="AY90" i="8"/>
  <c r="AY32" i="8"/>
  <c r="AY30" i="8"/>
  <c r="AY29" i="8"/>
  <c r="AY31" i="8"/>
  <c r="AL204" i="8"/>
  <c r="AL206" i="8" s="1"/>
  <c r="AW143" i="8"/>
  <c r="AW144" i="8"/>
  <c r="AW219" i="8" s="1"/>
  <c r="E30" i="9" s="1" a="1"/>
  <c r="E30" i="9" s="1"/>
  <c r="BC71" i="8"/>
  <c r="BB74" i="8"/>
  <c r="AN201" i="8"/>
  <c r="AN190" i="8" s="1"/>
  <c r="AN212" i="8" s="1"/>
  <c r="AN94" i="8"/>
  <c r="BA21" i="8"/>
  <c r="AZ33" i="8"/>
  <c r="AX117" i="8"/>
  <c r="M4" i="11"/>
  <c r="BD27" i="8"/>
  <c r="AW41" i="8"/>
  <c r="AW40" i="8"/>
  <c r="AW102" i="8" s="1"/>
  <c r="AW116" i="8" s="1"/>
  <c r="AV215" i="8"/>
  <c r="AV153" i="8"/>
  <c r="AV154" i="8" s="1"/>
  <c r="AV237" i="8" s="1"/>
  <c r="BB24" i="8"/>
  <c r="BB25" i="8"/>
  <c r="AR81" i="8"/>
  <c r="AR82" i="8"/>
  <c r="AX42" i="8"/>
  <c r="AX67" i="8"/>
  <c r="AL129" i="8"/>
  <c r="AL236" i="8"/>
  <c r="AL194" i="8"/>
  <c r="AL196" i="8" s="1"/>
  <c r="AL207" i="8" s="1"/>
  <c r="AR47" i="8"/>
  <c r="AQ50" i="8"/>
  <c r="BB26" i="8"/>
  <c r="AM95" i="8"/>
  <c r="AM128" i="8"/>
  <c r="AL161" i="8"/>
  <c r="AL216" i="8" s="1"/>
  <c r="AL229" i="8" s="1"/>
  <c r="AM159" i="8"/>
  <c r="D27" i="9" a="1"/>
  <c r="D27" i="9" s="1"/>
  <c r="AK229" i="8"/>
  <c r="D40" i="9" s="1" a="1"/>
  <c r="D40" i="9" s="1"/>
  <c r="AP160" i="8"/>
  <c r="AO203" i="8"/>
  <c r="AO139" i="8"/>
  <c r="AQ238" i="8"/>
  <c r="AQ174" i="8"/>
  <c r="AQ111" i="8" s="1"/>
  <c r="AM205" i="8"/>
  <c r="AM206" i="8" s="1"/>
  <c r="AM243" i="8"/>
  <c r="AP122" i="8"/>
  <c r="AP123" i="8" s="1"/>
  <c r="AP112" i="8"/>
  <c r="AO181" i="8"/>
  <c r="AO183" i="8" s="1"/>
  <c r="AN220" i="8"/>
  <c r="AN241" i="8" s="1"/>
  <c r="AN186" i="8"/>
  <c r="AN133" i="8" s="1"/>
  <c r="AS171" i="8"/>
  <c r="AR168" i="8"/>
  <c r="AR169" i="8" s="1"/>
  <c r="AZ214" i="8"/>
  <c r="BB148" i="8"/>
  <c r="BA147" i="8"/>
  <c r="BA142" i="8" s="1"/>
  <c r="B55" i="9"/>
  <c r="C55" i="9"/>
  <c r="D55" i="9"/>
  <c r="AJ196" i="8"/>
  <c r="AJ207" i="8" s="1"/>
  <c r="AI196" i="8"/>
  <c r="AI207" i="8" s="1"/>
  <c r="AA196" i="8"/>
  <c r="AA207" i="8" s="1"/>
  <c r="AG196" i="8"/>
  <c r="AG207" i="8" s="1"/>
  <c r="AB196" i="8"/>
  <c r="AB207" i="8" s="1"/>
  <c r="AF196" i="8"/>
  <c r="AF207" i="8" s="1"/>
  <c r="AK196" i="8"/>
  <c r="AK207" i="8" s="1"/>
  <c r="AK239" i="8" s="1"/>
  <c r="AK240" i="8" s="1"/>
  <c r="AC196" i="8"/>
  <c r="AC207" i="8" s="1"/>
  <c r="Z196" i="8"/>
  <c r="Z207" i="8" s="1"/>
  <c r="AH196" i="8"/>
  <c r="AH207" i="8" s="1"/>
  <c r="AE196" i="8"/>
  <c r="AE207" i="8" s="1"/>
  <c r="AD196" i="8"/>
  <c r="AD207" i="8" s="1"/>
  <c r="B57" i="9"/>
  <c r="C57" i="9"/>
  <c r="D57" i="9"/>
  <c r="B9" i="9"/>
  <c r="C9" i="9"/>
  <c r="D9" i="9"/>
  <c r="AK206" i="8"/>
  <c r="S268" i="8"/>
  <c r="S269" i="8" s="1"/>
  <c r="Y225" i="8"/>
  <c r="X226" i="8"/>
  <c r="X230" i="8" s="1"/>
  <c r="W246" i="8"/>
  <c r="V217" i="8"/>
  <c r="W264" i="8"/>
  <c r="X263" i="8"/>
  <c r="U247" i="8"/>
  <c r="U248" i="8" s="1"/>
  <c r="U267" i="8"/>
  <c r="V222" i="8"/>
  <c r="V242" i="8"/>
  <c r="V244" i="8" s="1"/>
  <c r="W232" i="8"/>
  <c r="W221" i="8" s="1"/>
  <c r="W231" i="8"/>
  <c r="W213" i="8" s="1"/>
  <c r="AX138" i="8" l="1"/>
  <c r="AX92" i="8"/>
  <c r="AQ80" i="8"/>
  <c r="AY34" i="8"/>
  <c r="AR245" i="8"/>
  <c r="AS224" i="8"/>
  <c r="AS82" i="8"/>
  <c r="AW215" i="8"/>
  <c r="E26" i="9" s="1" a="1"/>
  <c r="E26" i="9" s="1"/>
  <c r="AW153" i="8"/>
  <c r="AW154" i="8" s="1"/>
  <c r="AW237" i="8" s="1"/>
  <c r="E51" i="9" s="1"/>
  <c r="AK262" i="8"/>
  <c r="AS47" i="8"/>
  <c r="AR50" i="8"/>
  <c r="AS81" i="8"/>
  <c r="AW43" i="8"/>
  <c r="AZ103" i="8"/>
  <c r="AZ76" i="8"/>
  <c r="AZ54" i="8"/>
  <c r="AZ55" i="8" s="1"/>
  <c r="AZ49" i="8"/>
  <c r="AZ90" i="8"/>
  <c r="AZ32" i="8"/>
  <c r="AZ30" i="8"/>
  <c r="AZ31" i="8"/>
  <c r="AZ29" i="8"/>
  <c r="BB21" i="8"/>
  <c r="BA33" i="8"/>
  <c r="AM129" i="8"/>
  <c r="AM236" i="8"/>
  <c r="AN95" i="8"/>
  <c r="AN128" i="8"/>
  <c r="AN194" i="8" s="1"/>
  <c r="AN196" i="8" s="1"/>
  <c r="AN207" i="8" s="1"/>
  <c r="AN239" i="8" s="1"/>
  <c r="AM194" i="8"/>
  <c r="AM196" i="8" s="1"/>
  <c r="AM207" i="8" s="1"/>
  <c r="AM239" i="8" s="1"/>
  <c r="BC25" i="8"/>
  <c r="AN202" i="8"/>
  <c r="AY42" i="8"/>
  <c r="AY67" i="8"/>
  <c r="AX143" i="8"/>
  <c r="AX144" i="8"/>
  <c r="AX219" i="8" s="1"/>
  <c r="BE27" i="8"/>
  <c r="AQ83" i="8"/>
  <c r="BC26" i="8"/>
  <c r="AX40" i="8"/>
  <c r="AX102" i="8" s="1"/>
  <c r="AX41" i="8"/>
  <c r="BC24" i="8"/>
  <c r="BD71" i="8"/>
  <c r="BC74" i="8"/>
  <c r="AO201" i="8"/>
  <c r="AO202" i="8" s="1"/>
  <c r="AO204" i="8" s="1"/>
  <c r="AO94" i="8"/>
  <c r="AL239" i="8"/>
  <c r="AN159" i="8"/>
  <c r="AM161" i="8"/>
  <c r="AM216" i="8" s="1"/>
  <c r="AM229" i="8" s="1"/>
  <c r="AP181" i="8"/>
  <c r="AP183" i="8" s="1"/>
  <c r="AO220" i="8"/>
  <c r="AO241" i="8" s="1"/>
  <c r="AO186" i="8"/>
  <c r="AO133" i="8" s="1"/>
  <c r="AP139" i="8"/>
  <c r="AP203" i="8"/>
  <c r="AR238" i="8"/>
  <c r="AR174" i="8"/>
  <c r="AR111" i="8" s="1"/>
  <c r="AQ122" i="8"/>
  <c r="AQ123" i="8" s="1"/>
  <c r="AS168" i="8"/>
  <c r="AS169" i="8" s="1"/>
  <c r="AT171" i="8"/>
  <c r="AQ160" i="8"/>
  <c r="AN243" i="8"/>
  <c r="AN205" i="8"/>
  <c r="AL208" i="8"/>
  <c r="BA214" i="8"/>
  <c r="BB147" i="8"/>
  <c r="BB142" i="8" s="1"/>
  <c r="BC148" i="8"/>
  <c r="G9" i="9"/>
  <c r="AB239" i="8"/>
  <c r="AB240" i="8" s="1"/>
  <c r="AB262" i="8" s="1"/>
  <c r="AB208" i="8"/>
  <c r="AD208" i="8"/>
  <c r="AD239" i="8"/>
  <c r="AD240" i="8" s="1"/>
  <c r="AD262" i="8" s="1"/>
  <c r="AG239" i="8"/>
  <c r="AG240" i="8" s="1"/>
  <c r="AG262" i="8" s="1"/>
  <c r="AG208" i="8"/>
  <c r="AE239" i="8"/>
  <c r="AE240" i="8" s="1"/>
  <c r="AE262" i="8" s="1"/>
  <c r="AE208" i="8"/>
  <c r="AH208" i="8"/>
  <c r="AH239" i="8"/>
  <c r="AH240" i="8" s="1"/>
  <c r="AH262" i="8" s="1"/>
  <c r="AI239" i="8"/>
  <c r="AI240" i="8" s="1"/>
  <c r="AI262" i="8" s="1"/>
  <c r="AI208" i="8"/>
  <c r="D10" i="9"/>
  <c r="AK208" i="8"/>
  <c r="AA208" i="8"/>
  <c r="AA239" i="8"/>
  <c r="AA240" i="8" s="1"/>
  <c r="AA262" i="8" s="1"/>
  <c r="Z239" i="8"/>
  <c r="D11" i="9"/>
  <c r="Z208" i="8"/>
  <c r="AJ208" i="8"/>
  <c r="AJ239" i="8"/>
  <c r="AJ240" i="8" s="1"/>
  <c r="AJ262" i="8" s="1"/>
  <c r="AC208" i="8"/>
  <c r="AC239" i="8"/>
  <c r="AC240" i="8" s="1"/>
  <c r="AC262" i="8" s="1"/>
  <c r="AF208" i="8"/>
  <c r="AF239" i="8"/>
  <c r="AF240" i="8" s="1"/>
  <c r="AF262" i="8" s="1"/>
  <c r="T268" i="8"/>
  <c r="T269" i="8" s="1"/>
  <c r="X232" i="8"/>
  <c r="X221" i="8" s="1"/>
  <c r="X231" i="8"/>
  <c r="X213" i="8" s="1"/>
  <c r="Y263" i="8"/>
  <c r="Y264" i="8" s="1"/>
  <c r="X264" i="8"/>
  <c r="Y226" i="8"/>
  <c r="C36" i="9" a="1"/>
  <c r="C36" i="9" s="1"/>
  <c r="W242" i="8"/>
  <c r="W244" i="8" s="1"/>
  <c r="W222" i="8"/>
  <c r="V247" i="8"/>
  <c r="V248" i="8" s="1"/>
  <c r="V267" i="8"/>
  <c r="X246" i="8"/>
  <c r="W217" i="8"/>
  <c r="AQ109" i="8" l="1"/>
  <c r="AQ112" i="8" s="1"/>
  <c r="AY138" i="8"/>
  <c r="AY92" i="8"/>
  <c r="AR80" i="8"/>
  <c r="AX43" i="8"/>
  <c r="AZ34" i="8"/>
  <c r="AS245" i="8"/>
  <c r="AT224" i="8"/>
  <c r="AM208" i="8"/>
  <c r="BD26" i="8"/>
  <c r="AY40" i="8"/>
  <c r="AY102" i="8" s="1"/>
  <c r="AY116" i="8" s="1"/>
  <c r="AY41" i="8"/>
  <c r="BE71" i="8"/>
  <c r="BD74" i="8"/>
  <c r="AR83" i="8"/>
  <c r="AT81" i="8"/>
  <c r="AN204" i="8"/>
  <c r="AN206" i="8" s="1"/>
  <c r="AP201" i="8"/>
  <c r="AP202" i="8" s="1"/>
  <c r="AP204" i="8" s="1"/>
  <c r="AP94" i="8"/>
  <c r="BD24" i="8"/>
  <c r="BA103" i="8"/>
  <c r="BA117" i="8" s="1"/>
  <c r="BA76" i="8"/>
  <c r="BA54" i="8"/>
  <c r="BA55" i="8" s="1"/>
  <c r="BA49" i="8"/>
  <c r="BA90" i="8"/>
  <c r="BA32" i="8"/>
  <c r="BA29" i="8"/>
  <c r="BA31" i="8"/>
  <c r="BA30" i="8"/>
  <c r="AS50" i="8"/>
  <c r="AT47" i="8"/>
  <c r="AO190" i="8"/>
  <c r="AO212" i="8" s="1"/>
  <c r="BF27" i="8"/>
  <c r="BD25" i="8"/>
  <c r="BC21" i="8"/>
  <c r="BB33" i="8"/>
  <c r="AT82" i="8"/>
  <c r="AY144" i="8"/>
  <c r="AY219" i="8" s="1"/>
  <c r="AY143" i="8"/>
  <c r="AM240" i="8"/>
  <c r="AM262" i="8" s="1"/>
  <c r="AZ42" i="8"/>
  <c r="AZ67" i="8"/>
  <c r="AO95" i="8"/>
  <c r="AO128" i="8"/>
  <c r="AO194" i="8" s="1"/>
  <c r="AO196" i="8" s="1"/>
  <c r="AO207" i="8" s="1"/>
  <c r="AO239" i="8" s="1"/>
  <c r="AX116" i="8"/>
  <c r="M3" i="11"/>
  <c r="AX215" i="8"/>
  <c r="AX153" i="8"/>
  <c r="AX154" i="8" s="1"/>
  <c r="AX237" i="8" s="1"/>
  <c r="AN129" i="8"/>
  <c r="AN236" i="8"/>
  <c r="AN240" i="8" s="1"/>
  <c r="AN262" i="8" s="1"/>
  <c r="AZ117" i="8"/>
  <c r="AL240" i="8"/>
  <c r="AL262" i="8" s="1"/>
  <c r="Z225" i="8"/>
  <c r="AA225" i="8" s="1"/>
  <c r="AO159" i="8"/>
  <c r="AN161" i="8"/>
  <c r="AN216" i="8" s="1"/>
  <c r="AN229" i="8" s="1"/>
  <c r="AR160" i="8"/>
  <c r="AQ203" i="8"/>
  <c r="AQ139" i="8"/>
  <c r="AR122" i="8"/>
  <c r="AR123" i="8" s="1"/>
  <c r="AT168" i="8"/>
  <c r="AT169" i="8" s="1"/>
  <c r="AU171" i="8"/>
  <c r="AO243" i="8"/>
  <c r="AO205" i="8"/>
  <c r="AO206" i="8" s="1"/>
  <c r="AS238" i="8"/>
  <c r="AS174" i="8"/>
  <c r="AS111" i="8" s="1"/>
  <c r="AQ181" i="8"/>
  <c r="AQ183" i="8" s="1"/>
  <c r="AP220" i="8"/>
  <c r="AP241" i="8" s="1"/>
  <c r="AP186" i="8"/>
  <c r="AP133" i="8" s="1"/>
  <c r="BD148" i="8"/>
  <c r="BC147" i="8"/>
  <c r="BC142" i="8" s="1"/>
  <c r="BB214" i="8"/>
  <c r="D12" i="9"/>
  <c r="D17" i="9" s="1"/>
  <c r="Z240" i="8"/>
  <c r="D53" i="9"/>
  <c r="D54" i="9" s="1"/>
  <c r="U268" i="8"/>
  <c r="U269" i="8" s="1"/>
  <c r="X217" i="8"/>
  <c r="Y246" i="8"/>
  <c r="X242" i="8"/>
  <c r="X244" i="8" s="1"/>
  <c r="X222" i="8"/>
  <c r="W247" i="8"/>
  <c r="W248" i="8" s="1"/>
  <c r="W267" i="8"/>
  <c r="Y230" i="8"/>
  <c r="C37" i="9" a="1"/>
  <c r="C37" i="9" s="1"/>
  <c r="AR109" i="8" l="1"/>
  <c r="AR112" i="8" s="1"/>
  <c r="AR139" i="8" s="1"/>
  <c r="AZ138" i="8"/>
  <c r="AZ92" i="8"/>
  <c r="BA34" i="8"/>
  <c r="AS80" i="8"/>
  <c r="AY43" i="8"/>
  <c r="AU224" i="8"/>
  <c r="AT245" i="8"/>
  <c r="BF71" i="8"/>
  <c r="BE74" i="8"/>
  <c r="AZ40" i="8"/>
  <c r="AZ102" i="8" s="1"/>
  <c r="AZ41" i="8"/>
  <c r="AZ43" i="8" s="1"/>
  <c r="BB76" i="8"/>
  <c r="BB54" i="8"/>
  <c r="BB55" i="8" s="1"/>
  <c r="BB49" i="8"/>
  <c r="BB103" i="8"/>
  <c r="BB90" i="8"/>
  <c r="BB32" i="8"/>
  <c r="BB31" i="8"/>
  <c r="BB30" i="8"/>
  <c r="BB29" i="8"/>
  <c r="AZ144" i="8"/>
  <c r="AZ219" i="8" s="1"/>
  <c r="AZ143" i="8"/>
  <c r="AT50" i="8"/>
  <c r="AU47" i="8"/>
  <c r="BD21" i="8"/>
  <c r="BC33" i="8"/>
  <c r="AY215" i="8"/>
  <c r="AY153" i="8"/>
  <c r="AY154" i="8" s="1"/>
  <c r="AY237" i="8" s="1"/>
  <c r="AU81" i="8"/>
  <c r="BE25" i="8"/>
  <c r="BA67" i="8"/>
  <c r="BA42" i="8"/>
  <c r="AO129" i="8"/>
  <c r="AO236" i="8"/>
  <c r="AO240" i="8" s="1"/>
  <c r="AO262" i="8" s="1"/>
  <c r="BE24" i="8"/>
  <c r="AS83" i="8"/>
  <c r="BE26" i="8"/>
  <c r="AO208" i="8"/>
  <c r="AP190" i="8"/>
  <c r="AP212" i="8" s="1"/>
  <c r="AU82" i="8"/>
  <c r="BG27" i="8"/>
  <c r="AP95" i="8"/>
  <c r="AP128" i="8"/>
  <c r="AP194" i="8" s="1"/>
  <c r="AP196" i="8" s="1"/>
  <c r="AP207" i="8" s="1"/>
  <c r="AQ94" i="8"/>
  <c r="AQ201" i="8"/>
  <c r="AQ202" i="8" s="1"/>
  <c r="AQ204" i="8" s="1"/>
  <c r="Z226" i="8"/>
  <c r="Z230" i="8" s="1"/>
  <c r="Z231" i="8" s="1"/>
  <c r="Z213" i="8" s="1"/>
  <c r="AN208" i="8"/>
  <c r="AP159" i="8"/>
  <c r="AO161" i="8"/>
  <c r="AO216" i="8" s="1"/>
  <c r="AO229" i="8" s="1"/>
  <c r="AP243" i="8"/>
  <c r="AP205" i="8"/>
  <c r="AV171" i="8"/>
  <c r="AU168" i="8"/>
  <c r="AU169" i="8" s="1"/>
  <c r="AR181" i="8"/>
  <c r="AR183" i="8" s="1"/>
  <c r="AQ220" i="8"/>
  <c r="AQ241" i="8" s="1"/>
  <c r="AQ186" i="8"/>
  <c r="AQ133" i="8" s="1"/>
  <c r="AT238" i="8"/>
  <c r="AT174" i="8"/>
  <c r="AT111" i="8" s="1"/>
  <c r="AS122" i="8"/>
  <c r="AS123" i="8" s="1"/>
  <c r="AS160" i="8"/>
  <c r="BC214" i="8"/>
  <c r="BE148" i="8"/>
  <c r="BD147" i="8"/>
  <c r="BD142" i="8" s="1"/>
  <c r="Z262" i="8"/>
  <c r="Z263" i="8" s="1"/>
  <c r="Z264" i="8" s="1"/>
  <c r="V268" i="8"/>
  <c r="V269" i="8" s="1"/>
  <c r="X247" i="8"/>
  <c r="X248" i="8" s="1"/>
  <c r="X267" i="8"/>
  <c r="AA226" i="8"/>
  <c r="AA230" i="8" s="1"/>
  <c r="AB225" i="8"/>
  <c r="C41" i="9" a="1"/>
  <c r="C41" i="9" s="1"/>
  <c r="Y232" i="8"/>
  <c r="Y231" i="8"/>
  <c r="BA138" i="8" l="1"/>
  <c r="BA92" i="8"/>
  <c r="AR203" i="8"/>
  <c r="AS109" i="8"/>
  <c r="AS112" i="8" s="1"/>
  <c r="AS203" i="8" s="1"/>
  <c r="AT80" i="8"/>
  <c r="AT109" i="8" s="1"/>
  <c r="BB34" i="8"/>
  <c r="AU245" i="8"/>
  <c r="AV224" i="8"/>
  <c r="AU50" i="8"/>
  <c r="AV47" i="8"/>
  <c r="AZ116" i="8"/>
  <c r="AQ190" i="8"/>
  <c r="AQ212" i="8" s="1"/>
  <c r="AQ95" i="8"/>
  <c r="AQ128" i="8"/>
  <c r="BB117" i="8"/>
  <c r="BF24" i="8"/>
  <c r="BA40" i="8"/>
  <c r="BA102" i="8" s="1"/>
  <c r="BA116" i="8" s="1"/>
  <c r="BA41" i="8"/>
  <c r="AZ215" i="8"/>
  <c r="AZ153" i="8"/>
  <c r="AZ154" i="8" s="1"/>
  <c r="AZ237" i="8" s="1"/>
  <c r="BF26" i="8"/>
  <c r="BA143" i="8"/>
  <c r="BA144" i="8"/>
  <c r="BA219" i="8" s="1"/>
  <c r="AV81" i="8"/>
  <c r="AP129" i="8"/>
  <c r="AP236" i="8"/>
  <c r="AT83" i="8"/>
  <c r="BB42" i="8"/>
  <c r="BB67" i="8"/>
  <c r="AV82" i="8"/>
  <c r="BH27" i="8"/>
  <c r="AR94" i="8"/>
  <c r="AR201" i="8"/>
  <c r="BF25" i="8"/>
  <c r="BC54" i="8"/>
  <c r="BC55" i="8" s="1"/>
  <c r="BC49" i="8"/>
  <c r="BC103" i="8"/>
  <c r="BC117" i="8" s="1"/>
  <c r="BC76" i="8"/>
  <c r="BC90" i="8"/>
  <c r="BC32" i="8"/>
  <c r="BC29" i="8"/>
  <c r="BC31" i="8"/>
  <c r="BC30" i="8"/>
  <c r="BG71" i="8"/>
  <c r="BF74" i="8"/>
  <c r="BE21" i="8"/>
  <c r="BD33" i="8"/>
  <c r="Z232" i="8"/>
  <c r="Z221" i="8" s="1"/>
  <c r="Z222" i="8" s="1"/>
  <c r="AP239" i="8"/>
  <c r="AP206" i="8"/>
  <c r="AP208" i="8" s="1"/>
  <c r="AP161" i="8"/>
  <c r="AP216" i="8" s="1"/>
  <c r="AP229" i="8" s="1"/>
  <c r="AQ159" i="8"/>
  <c r="AT160" i="8"/>
  <c r="AS181" i="8"/>
  <c r="AS183" i="8" s="1"/>
  <c r="AR220" i="8"/>
  <c r="AR241" i="8" s="1"/>
  <c r="AR186" i="8"/>
  <c r="AR133" i="8" s="1"/>
  <c r="AU238" i="8"/>
  <c r="AU174" i="8"/>
  <c r="AU111" i="8" s="1"/>
  <c r="AT122" i="8"/>
  <c r="AT123" i="8" s="1"/>
  <c r="AT112" i="8"/>
  <c r="AW171" i="8"/>
  <c r="AV168" i="8"/>
  <c r="AV169" i="8" s="1"/>
  <c r="AQ243" i="8"/>
  <c r="AQ205" i="8"/>
  <c r="AQ206" i="8" s="1"/>
  <c r="BD214" i="8"/>
  <c r="BF148" i="8"/>
  <c r="BE147" i="8"/>
  <c r="BE142" i="8" s="1"/>
  <c r="AA263" i="8"/>
  <c r="AA264" i="8" s="1"/>
  <c r="W268" i="8"/>
  <c r="W269" i="8" s="1"/>
  <c r="AA232" i="8"/>
  <c r="AA221" i="8" s="1"/>
  <c r="AA231" i="8"/>
  <c r="AA213" i="8" s="1"/>
  <c r="Y213" i="8"/>
  <c r="C42" i="9" a="1"/>
  <c r="C42" i="9" s="1"/>
  <c r="Z217" i="8"/>
  <c r="AA246" i="8"/>
  <c r="C43" i="9" a="1"/>
  <c r="C43" i="9" s="1"/>
  <c r="Y221" i="8"/>
  <c r="AC225" i="8"/>
  <c r="AB226" i="8"/>
  <c r="AB230" i="8" s="1"/>
  <c r="AS139" i="8" l="1"/>
  <c r="AR190" i="8"/>
  <c r="AR212" i="8" s="1"/>
  <c r="BB138" i="8"/>
  <c r="BB92" i="8"/>
  <c r="AU80" i="8"/>
  <c r="AU109" i="8" s="1"/>
  <c r="BC34" i="8"/>
  <c r="AV245" i="8"/>
  <c r="AW224" i="8"/>
  <c r="AS201" i="8"/>
  <c r="AS202" i="8" s="1"/>
  <c r="AS204" i="8" s="1"/>
  <c r="AS94" i="8"/>
  <c r="BA43" i="8"/>
  <c r="BF21" i="8"/>
  <c r="BE33" i="8"/>
  <c r="AR95" i="8"/>
  <c r="AR128" i="8"/>
  <c r="BH71" i="8"/>
  <c r="BG74" i="8"/>
  <c r="BI27" i="8"/>
  <c r="AU83" i="8"/>
  <c r="BA215" i="8"/>
  <c r="BA153" i="8"/>
  <c r="BA154" i="8" s="1"/>
  <c r="BA237" i="8" s="1"/>
  <c r="AQ129" i="8"/>
  <c r="AQ236" i="8"/>
  <c r="AQ194" i="8"/>
  <c r="AQ196" i="8" s="1"/>
  <c r="AQ207" i="8" s="1"/>
  <c r="AQ239" i="8" s="1"/>
  <c r="BG24" i="8"/>
  <c r="AW82" i="8"/>
  <c r="BG26" i="8"/>
  <c r="BB144" i="8"/>
  <c r="BB219" i="8" s="1"/>
  <c r="BB143" i="8"/>
  <c r="AW47" i="8"/>
  <c r="AV50" i="8"/>
  <c r="BC67" i="8"/>
  <c r="BC42" i="8"/>
  <c r="BG25" i="8"/>
  <c r="BB41" i="8"/>
  <c r="BB40" i="8"/>
  <c r="BB102" i="8" s="1"/>
  <c r="BB116" i="8" s="1"/>
  <c r="BD49" i="8"/>
  <c r="BD103" i="8"/>
  <c r="BD117" i="8" s="1"/>
  <c r="BD76" i="8"/>
  <c r="BD54" i="8"/>
  <c r="BD55" i="8" s="1"/>
  <c r="BD90" i="8"/>
  <c r="BD32" i="8"/>
  <c r="BD29" i="8"/>
  <c r="BD31" i="8"/>
  <c r="BD30" i="8"/>
  <c r="AR202" i="8"/>
  <c r="AR204" i="8" s="1"/>
  <c r="AW81" i="8"/>
  <c r="Z242" i="8"/>
  <c r="Z244" i="8" s="1"/>
  <c r="Z267" i="8" s="1"/>
  <c r="AP240" i="8"/>
  <c r="AP262" i="8" s="1"/>
  <c r="AR159" i="8"/>
  <c r="AQ161" i="8"/>
  <c r="AQ216" i="8" s="1"/>
  <c r="AQ229" i="8" s="1"/>
  <c r="AU160" i="8"/>
  <c r="AV174" i="8"/>
  <c r="AV111" i="8" s="1"/>
  <c r="AV238" i="8"/>
  <c r="AX171" i="8"/>
  <c r="AW168" i="8"/>
  <c r="AW169" i="8" s="1"/>
  <c r="AT203" i="8"/>
  <c r="AT139" i="8"/>
  <c r="AR243" i="8"/>
  <c r="AR205" i="8"/>
  <c r="AU122" i="8"/>
  <c r="AU123" i="8" s="1"/>
  <c r="AU112" i="8"/>
  <c r="AT181" i="8"/>
  <c r="AT183" i="8" s="1"/>
  <c r="AS220" i="8"/>
  <c r="AS241" i="8" s="1"/>
  <c r="AS186" i="8"/>
  <c r="AS133" i="8" s="1"/>
  <c r="BG148" i="8"/>
  <c r="BF147" i="8"/>
  <c r="BF142" i="8" s="1"/>
  <c r="BE214" i="8"/>
  <c r="AB263" i="8"/>
  <c r="AB264" i="8" s="1"/>
  <c r="X268" i="8"/>
  <c r="X269" i="8" s="1"/>
  <c r="AB232" i="8"/>
  <c r="AB221" i="8" s="1"/>
  <c r="AB231" i="8"/>
  <c r="AB213" i="8" s="1"/>
  <c r="AC226" i="8"/>
  <c r="AC230" i="8" s="1"/>
  <c r="AD225" i="8"/>
  <c r="Y217" i="8"/>
  <c r="C28" i="9" s="1" a="1"/>
  <c r="C28" i="9" s="1"/>
  <c r="Z246" i="8"/>
  <c r="C24" i="9" a="1"/>
  <c r="C24" i="9" s="1"/>
  <c r="D60" i="9" s="1"/>
  <c r="Y242" i="8"/>
  <c r="Y244" i="8" s="1"/>
  <c r="Y222" i="8"/>
  <c r="C33" i="9" s="1" a="1"/>
  <c r="C33" i="9" s="1"/>
  <c r="C32" i="9" a="1"/>
  <c r="C32" i="9" s="1"/>
  <c r="AB246" i="8"/>
  <c r="AA217" i="8"/>
  <c r="AA222" i="8"/>
  <c r="AA242" i="8"/>
  <c r="AA244" i="8" s="1"/>
  <c r="BC138" i="8" l="1"/>
  <c r="BC92" i="8"/>
  <c r="AS190" i="8"/>
  <c r="AS212" i="8" s="1"/>
  <c r="AV80" i="8"/>
  <c r="AV109" i="8" s="1"/>
  <c r="E35" i="9" a="1"/>
  <c r="E35" i="9" s="1"/>
  <c r="AW245" i="8"/>
  <c r="AX224" i="8"/>
  <c r="AT201" i="8"/>
  <c r="AT202" i="8" s="1"/>
  <c r="AT204" i="8" s="1"/>
  <c r="AT94" i="8"/>
  <c r="BH25" i="8"/>
  <c r="AV83" i="8"/>
  <c r="AR129" i="8"/>
  <c r="AR236" i="8"/>
  <c r="BC40" i="8"/>
  <c r="BC102" i="8" s="1"/>
  <c r="BC41" i="8"/>
  <c r="BH24" i="8"/>
  <c r="BC143" i="8"/>
  <c r="BC144" i="8"/>
  <c r="BC219" i="8" s="1"/>
  <c r="BE49" i="8"/>
  <c r="BE103" i="8"/>
  <c r="BE117" i="8" s="1"/>
  <c r="BE76" i="8"/>
  <c r="BE54" i="8"/>
  <c r="BE55" i="8" s="1"/>
  <c r="BE90" i="8"/>
  <c r="BE32" i="8"/>
  <c r="BE30" i="8"/>
  <c r="BE31" i="8"/>
  <c r="BE29" i="8"/>
  <c r="BD42" i="8"/>
  <c r="BD67" i="8"/>
  <c r="BH26" i="8"/>
  <c r="AQ240" i="8"/>
  <c r="AQ262" i="8" s="1"/>
  <c r="BG21" i="8"/>
  <c r="BF33" i="8"/>
  <c r="BB43" i="8"/>
  <c r="AX47" i="8"/>
  <c r="AW50" i="8"/>
  <c r="BI71" i="8"/>
  <c r="BI74" i="8" s="1"/>
  <c r="BH74" i="8"/>
  <c r="AX82" i="8"/>
  <c r="AQ208" i="8"/>
  <c r="AS95" i="8"/>
  <c r="AS128" i="8"/>
  <c r="AS194" i="8" s="1"/>
  <c r="AS196" i="8" s="1"/>
  <c r="AS207" i="8" s="1"/>
  <c r="AS239" i="8" s="1"/>
  <c r="AX81" i="8"/>
  <c r="BD34" i="8"/>
  <c r="BB215" i="8"/>
  <c r="BB153" i="8"/>
  <c r="BB154" i="8" s="1"/>
  <c r="BB237" i="8" s="1"/>
  <c r="AR194" i="8"/>
  <c r="AR196" i="8" s="1"/>
  <c r="AR207" i="8" s="1"/>
  <c r="AR239" i="8" s="1"/>
  <c r="Z247" i="8"/>
  <c r="Z248" i="8" s="1"/>
  <c r="AR206" i="8"/>
  <c r="AV160" i="8"/>
  <c r="AS159" i="8"/>
  <c r="AR161" i="8"/>
  <c r="AR216" i="8" s="1"/>
  <c r="AR229" i="8" s="1"/>
  <c r="AU181" i="8"/>
  <c r="AU183" i="8" s="1"/>
  <c r="AT220" i="8"/>
  <c r="AT241" i="8" s="1"/>
  <c r="AT186" i="8"/>
  <c r="AT133" i="8" s="1"/>
  <c r="AU139" i="8"/>
  <c r="AU203" i="8"/>
  <c r="AW174" i="8"/>
  <c r="AW111" i="8" s="1"/>
  <c r="AW238" i="8"/>
  <c r="AX168" i="8"/>
  <c r="AX169" i="8" s="1"/>
  <c r="AY171" i="8"/>
  <c r="AS243" i="8"/>
  <c r="AS205" i="8"/>
  <c r="AS206" i="8" s="1"/>
  <c r="AV122" i="8"/>
  <c r="AV123" i="8" s="1"/>
  <c r="AV112" i="8"/>
  <c r="BF214" i="8"/>
  <c r="BG147" i="8"/>
  <c r="BG142" i="8" s="1"/>
  <c r="BH148" i="8"/>
  <c r="AC263" i="8"/>
  <c r="AC264" i="8" s="1"/>
  <c r="AD226" i="8"/>
  <c r="AD230" i="8" s="1"/>
  <c r="AE225" i="8"/>
  <c r="AC232" i="8"/>
  <c r="AC221" i="8" s="1"/>
  <c r="AC231" i="8"/>
  <c r="AC213" i="8" s="1"/>
  <c r="AB217" i="8"/>
  <c r="AC246" i="8"/>
  <c r="AB222" i="8"/>
  <c r="AB242" i="8"/>
  <c r="AB244" i="8" s="1"/>
  <c r="Y247" i="8"/>
  <c r="Y248" i="8" s="1"/>
  <c r="Y267" i="8"/>
  <c r="Y268" i="8" s="1"/>
  <c r="Y269" i="8" s="1"/>
  <c r="AA267" i="8"/>
  <c r="AA247" i="8"/>
  <c r="AA248" i="8" s="1"/>
  <c r="BD138" i="8" l="1"/>
  <c r="BD92" i="8"/>
  <c r="AW80" i="8"/>
  <c r="AT190" i="8"/>
  <c r="AT212" i="8" s="1"/>
  <c r="BC43" i="8"/>
  <c r="AX245" i="8"/>
  <c r="AY224" i="8"/>
  <c r="BF103" i="8"/>
  <c r="BF117" i="8" s="1"/>
  <c r="BF76" i="8"/>
  <c r="BF54" i="8"/>
  <c r="BF55" i="8" s="1"/>
  <c r="BF49" i="8"/>
  <c r="BF90" i="8"/>
  <c r="BF32" i="8"/>
  <c r="BF31" i="8"/>
  <c r="BF30" i="8"/>
  <c r="BF29" i="8"/>
  <c r="BE42" i="8"/>
  <c r="BE67" i="8"/>
  <c r="AY82" i="8"/>
  <c r="BH21" i="8"/>
  <c r="BG33" i="8"/>
  <c r="BC116" i="8"/>
  <c r="BI25" i="8"/>
  <c r="BD41" i="8"/>
  <c r="BD40" i="8"/>
  <c r="BD102" i="8" s="1"/>
  <c r="BD116" i="8" s="1"/>
  <c r="AR240" i="8"/>
  <c r="AR262" i="8" s="1"/>
  <c r="BI24" i="8"/>
  <c r="AY81" i="8"/>
  <c r="BD144" i="8"/>
  <c r="BD219" i="8" s="1"/>
  <c r="BD143" i="8"/>
  <c r="AS208" i="8"/>
  <c r="AR208" i="8"/>
  <c r="BI26" i="8"/>
  <c r="BC215" i="8"/>
  <c r="BC153" i="8"/>
  <c r="BC154" i="8" s="1"/>
  <c r="BC237" i="8" s="1"/>
  <c r="AU94" i="8"/>
  <c r="AU201" i="8"/>
  <c r="AU202" i="8" s="1"/>
  <c r="AU204" i="8" s="1"/>
  <c r="AT95" i="8"/>
  <c r="AT128" i="8"/>
  <c r="AS236" i="8"/>
  <c r="AS240" i="8" s="1"/>
  <c r="AS262" i="8" s="1"/>
  <c r="AS129" i="8"/>
  <c r="AX50" i="8"/>
  <c r="AY47" i="8"/>
  <c r="BE34" i="8"/>
  <c r="AW83" i="8"/>
  <c r="AT159" i="8"/>
  <c r="AS161" i="8"/>
  <c r="AS216" i="8" s="1"/>
  <c r="AS229" i="8" s="1"/>
  <c r="AW122" i="8"/>
  <c r="AW123" i="8" s="1"/>
  <c r="AW160" i="8"/>
  <c r="AZ171" i="8"/>
  <c r="AY168" i="8"/>
  <c r="AY169" i="8" s="1"/>
  <c r="AT243" i="8"/>
  <c r="AT205" i="8"/>
  <c r="AV203" i="8"/>
  <c r="AV139" i="8"/>
  <c r="AX174" i="8"/>
  <c r="AX111" i="8" s="1"/>
  <c r="AX238" i="8"/>
  <c r="AV181" i="8"/>
  <c r="AV183" i="8" s="1"/>
  <c r="AU220" i="8"/>
  <c r="AU241" i="8" s="1"/>
  <c r="AU186" i="8"/>
  <c r="AU133" i="8" s="1"/>
  <c r="AD263" i="8"/>
  <c r="AD264" i="8" s="1"/>
  <c r="BI148" i="8"/>
  <c r="BI147" i="8" s="1"/>
  <c r="BI142" i="8" s="1"/>
  <c r="BH147" i="8"/>
  <c r="BH142" i="8" s="1"/>
  <c r="BG214" i="8"/>
  <c r="Z268" i="8"/>
  <c r="Z269" i="8" s="1"/>
  <c r="AB247" i="8"/>
  <c r="AB248" i="8" s="1"/>
  <c r="AB267" i="8"/>
  <c r="AC222" i="8"/>
  <c r="AC242" i="8"/>
  <c r="AD246" i="8"/>
  <c r="AC217" i="8"/>
  <c r="AE226" i="8"/>
  <c r="AE230" i="8" s="1"/>
  <c r="AF225" i="8"/>
  <c r="AD232" i="8"/>
  <c r="AD221" i="8" s="1"/>
  <c r="AD231" i="8"/>
  <c r="AD213" i="8" s="1"/>
  <c r="AW109" i="8" l="1"/>
  <c r="AW112" i="8" s="1"/>
  <c r="BE138" i="8"/>
  <c r="BE92" i="8"/>
  <c r="AU190" i="8"/>
  <c r="AU212" i="8" s="1"/>
  <c r="AX80" i="8"/>
  <c r="BD43" i="8"/>
  <c r="BF34" i="8"/>
  <c r="AY245" i="8"/>
  <c r="AZ224" i="8"/>
  <c r="AT129" i="8"/>
  <c r="AT236" i="8"/>
  <c r="AV201" i="8"/>
  <c r="AV202" i="8" s="1"/>
  <c r="AV204" i="8" s="1"/>
  <c r="AV94" i="8"/>
  <c r="AZ81" i="8"/>
  <c r="AX83" i="8"/>
  <c r="M10" i="11"/>
  <c r="AZ82" i="8"/>
  <c r="BI21" i="8"/>
  <c r="BI33" i="8" s="1"/>
  <c r="BH33" i="8"/>
  <c r="AU95" i="8"/>
  <c r="AU128" i="8"/>
  <c r="AU194" i="8" s="1"/>
  <c r="AU196" i="8" s="1"/>
  <c r="AU207" i="8" s="1"/>
  <c r="AU239" i="8" s="1"/>
  <c r="BE143" i="8"/>
  <c r="BE144" i="8"/>
  <c r="BE219" i="8" s="1"/>
  <c r="BD215" i="8"/>
  <c r="BD153" i="8"/>
  <c r="BD154" i="8" s="1"/>
  <c r="BD237" i="8" s="1"/>
  <c r="BE41" i="8"/>
  <c r="BE40" i="8"/>
  <c r="BE102" i="8" s="1"/>
  <c r="BE116" i="8" s="1"/>
  <c r="AZ47" i="8"/>
  <c r="AY50" i="8"/>
  <c r="AT194" i="8"/>
  <c r="AT196" i="8" s="1"/>
  <c r="AT207" i="8" s="1"/>
  <c r="AT239" i="8" s="1"/>
  <c r="BF67" i="8"/>
  <c r="BF42" i="8"/>
  <c r="BG103" i="8"/>
  <c r="BG117" i="8" s="1"/>
  <c r="BG76" i="8"/>
  <c r="BG54" i="8"/>
  <c r="BG55" i="8" s="1"/>
  <c r="BG49" i="8"/>
  <c r="BG90" i="8"/>
  <c r="BG32" i="8"/>
  <c r="BG29" i="8"/>
  <c r="BG31" i="8"/>
  <c r="BG30" i="8"/>
  <c r="AC244" i="8"/>
  <c r="AC247" i="8" s="1"/>
  <c r="AC248" i="8" s="1"/>
  <c r="AT206" i="8"/>
  <c r="M12" i="11"/>
  <c r="AT161" i="8"/>
  <c r="AT216" i="8" s="1"/>
  <c r="AT229" i="8" s="1"/>
  <c r="AU159" i="8"/>
  <c r="AW181" i="8"/>
  <c r="AW183" i="8" s="1"/>
  <c r="AV220" i="8"/>
  <c r="AV241" i="8" s="1"/>
  <c r="AV186" i="8"/>
  <c r="AV133" i="8" s="1"/>
  <c r="AU205" i="8"/>
  <c r="AU206" i="8" s="1"/>
  <c r="AU243" i="8"/>
  <c r="AV190" i="8"/>
  <c r="AV212" i="8" s="1"/>
  <c r="AX122" i="8"/>
  <c r="AX123" i="8" s="1"/>
  <c r="AY174" i="8"/>
  <c r="AY111" i="8" s="1"/>
  <c r="AY238" i="8"/>
  <c r="AZ168" i="8"/>
  <c r="AZ169" i="8" s="1"/>
  <c r="BA171" i="8"/>
  <c r="AW203" i="8"/>
  <c r="AW139" i="8"/>
  <c r="AX160" i="8"/>
  <c r="AE263" i="8"/>
  <c r="AE264" i="8" s="1"/>
  <c r="BH214" i="8"/>
  <c r="BI214" i="8"/>
  <c r="F25" i="9" s="1" a="1"/>
  <c r="F25" i="9" s="1"/>
  <c r="AA268" i="8"/>
  <c r="AA269" i="8" s="1"/>
  <c r="AE231" i="8"/>
  <c r="AE213" i="8" s="1"/>
  <c r="AE232" i="8"/>
  <c r="AE221" i="8" s="1"/>
  <c r="AD222" i="8"/>
  <c r="AD242" i="8"/>
  <c r="AD244" i="8" s="1"/>
  <c r="AD217" i="8"/>
  <c r="AE246" i="8"/>
  <c r="AF226" i="8"/>
  <c r="AF230" i="8" s="1"/>
  <c r="AG225" i="8"/>
  <c r="B56" i="9"/>
  <c r="C56" i="9"/>
  <c r="BF138" i="8" l="1"/>
  <c r="BF92" i="8"/>
  <c r="AX109" i="8"/>
  <c r="AX112" i="8" s="1"/>
  <c r="M13" i="11"/>
  <c r="AY80" i="8"/>
  <c r="AZ245" i="8"/>
  <c r="BA224" i="8"/>
  <c r="AU208" i="8"/>
  <c r="BG42" i="8"/>
  <c r="BG67" i="8"/>
  <c r="BA82" i="8"/>
  <c r="BA81" i="8"/>
  <c r="BI103" i="8"/>
  <c r="BI76" i="8"/>
  <c r="BI54" i="8"/>
  <c r="BI55" i="8" s="1"/>
  <c r="BI49" i="8"/>
  <c r="BI90" i="8"/>
  <c r="BI32" i="8"/>
  <c r="BA47" i="8"/>
  <c r="AZ50" i="8"/>
  <c r="AV95" i="8"/>
  <c r="AV128" i="8"/>
  <c r="AV194" i="8" s="1"/>
  <c r="AV196" i="8" s="1"/>
  <c r="AV207" i="8" s="1"/>
  <c r="AV239" i="8" s="1"/>
  <c r="BI31" i="8"/>
  <c r="BI29" i="8"/>
  <c r="AT208" i="8"/>
  <c r="BE215" i="8"/>
  <c r="BE153" i="8"/>
  <c r="BE154" i="8" s="1"/>
  <c r="BE237" i="8" s="1"/>
  <c r="AT240" i="8"/>
  <c r="AT262" i="8" s="1"/>
  <c r="BG34" i="8"/>
  <c r="BF40" i="8"/>
  <c r="BF102" i="8" s="1"/>
  <c r="BF116" i="8" s="1"/>
  <c r="BF41" i="8"/>
  <c r="BF43" i="8"/>
  <c r="AU129" i="8"/>
  <c r="AU236" i="8"/>
  <c r="AU240" i="8" s="1"/>
  <c r="AU262" i="8" s="1"/>
  <c r="BF144" i="8"/>
  <c r="BF219" i="8" s="1"/>
  <c r="BF143" i="8"/>
  <c r="BE43" i="8"/>
  <c r="AY83" i="8"/>
  <c r="BI30" i="8"/>
  <c r="BH103" i="8"/>
  <c r="BH117" i="8" s="1"/>
  <c r="BH76" i="8"/>
  <c r="BH54" i="8"/>
  <c r="BH55" i="8" s="1"/>
  <c r="BH49" i="8"/>
  <c r="BH90" i="8"/>
  <c r="BH32" i="8"/>
  <c r="BH31" i="8"/>
  <c r="BH30" i="8"/>
  <c r="BH29" i="8"/>
  <c r="BH34" i="8" s="1"/>
  <c r="AW94" i="8"/>
  <c r="AW201" i="8"/>
  <c r="AW202" i="8" s="1"/>
  <c r="AW204" i="8" s="1"/>
  <c r="AC267" i="8"/>
  <c r="AU161" i="8"/>
  <c r="AU216" i="8" s="1"/>
  <c r="AU229" i="8" s="1"/>
  <c r="AV159" i="8"/>
  <c r="AY160" i="8"/>
  <c r="AX203" i="8"/>
  <c r="AX139" i="8"/>
  <c r="AV243" i="8"/>
  <c r="AV205" i="8"/>
  <c r="AV206" i="8" s="1"/>
  <c r="AY122" i="8"/>
  <c r="AY123" i="8" s="1"/>
  <c r="AZ174" i="8"/>
  <c r="AZ111" i="8" s="1"/>
  <c r="AZ238" i="8"/>
  <c r="AX181" i="8"/>
  <c r="AX183" i="8" s="1"/>
  <c r="AW220" i="8"/>
  <c r="AW186" i="8"/>
  <c r="AW133" i="8" s="1"/>
  <c r="BA168" i="8"/>
  <c r="BA169" i="8" s="1"/>
  <c r="BB171" i="8"/>
  <c r="AF263" i="8"/>
  <c r="AG263" i="8" s="1"/>
  <c r="AB268" i="8"/>
  <c r="AB269" i="8" s="1"/>
  <c r="AG226" i="8"/>
  <c r="AG230" i="8" s="1"/>
  <c r="AH225" i="8"/>
  <c r="AF232" i="8"/>
  <c r="AF221" i="8" s="1"/>
  <c r="AF231" i="8"/>
  <c r="AF213" i="8" s="1"/>
  <c r="AD247" i="8"/>
  <c r="AD248" i="8" s="1"/>
  <c r="AD267" i="8"/>
  <c r="AE222" i="8"/>
  <c r="AE242" i="8"/>
  <c r="AE217" i="8"/>
  <c r="AF246" i="8"/>
  <c r="AY109" i="8" l="1"/>
  <c r="AY112" i="8" s="1"/>
  <c r="BG138" i="8"/>
  <c r="BG92" i="8"/>
  <c r="AZ80" i="8"/>
  <c r="AZ109" i="8" s="1"/>
  <c r="BI34" i="8"/>
  <c r="AW190" i="8"/>
  <c r="AW212" i="8" s="1"/>
  <c r="E23" i="9" s="1" a="1"/>
  <c r="E23" i="9" s="1"/>
  <c r="BB224" i="8"/>
  <c r="BA245" i="8"/>
  <c r="AV208" i="8"/>
  <c r="BB81" i="8"/>
  <c r="AZ83" i="8"/>
  <c r="BB82" i="8"/>
  <c r="AW95" i="8"/>
  <c r="AW128" i="8"/>
  <c r="AW194" i="8" s="1"/>
  <c r="AW196" i="8" s="1"/>
  <c r="AW207" i="8" s="1"/>
  <c r="AW239" i="8" s="1"/>
  <c r="BF215" i="8"/>
  <c r="BF153" i="8"/>
  <c r="BF154" i="8" s="1"/>
  <c r="BF237" i="8" s="1"/>
  <c r="BH67" i="8"/>
  <c r="BH42" i="8"/>
  <c r="AV129" i="8"/>
  <c r="AV236" i="8"/>
  <c r="AV240" i="8" s="1"/>
  <c r="AV262" i="8" s="1"/>
  <c r="AX201" i="8"/>
  <c r="AX94" i="8"/>
  <c r="BG144" i="8"/>
  <c r="BG219" i="8" s="1"/>
  <c r="BG143" i="8"/>
  <c r="BI67" i="8"/>
  <c r="BI42" i="8"/>
  <c r="BA50" i="8"/>
  <c r="BB47" i="8"/>
  <c r="BI117" i="8"/>
  <c r="N4" i="11"/>
  <c r="BG40" i="8"/>
  <c r="BG102" i="8" s="1"/>
  <c r="BG116" i="8" s="1"/>
  <c r="BG41" i="8"/>
  <c r="AW241" i="8"/>
  <c r="E31" i="9" a="1"/>
  <c r="E31" i="9" s="1"/>
  <c r="AW159" i="8"/>
  <c r="AV161" i="8"/>
  <c r="AV216" i="8" s="1"/>
  <c r="AV229" i="8" s="1"/>
  <c r="AY181" i="8"/>
  <c r="AY183" i="8" s="1"/>
  <c r="AX220" i="8"/>
  <c r="AX241" i="8" s="1"/>
  <c r="AX186" i="8"/>
  <c r="AX133" i="8" s="1"/>
  <c r="AZ122" i="8"/>
  <c r="AZ123" i="8" s="1"/>
  <c r="AZ112" i="8"/>
  <c r="AY203" i="8"/>
  <c r="AY139" i="8"/>
  <c r="BB168" i="8"/>
  <c r="BB169" i="8" s="1"/>
  <c r="BC171" i="8"/>
  <c r="BA174" i="8"/>
  <c r="BA111" i="8" s="1"/>
  <c r="BA238" i="8"/>
  <c r="AW243" i="8"/>
  <c r="AW205" i="8"/>
  <c r="AW206" i="8" s="1"/>
  <c r="AZ160" i="8"/>
  <c r="AF264" i="8"/>
  <c r="AC268" i="8"/>
  <c r="AC269" i="8" s="1"/>
  <c r="AF242" i="8"/>
  <c r="AF244" i="8" s="1"/>
  <c r="AF222" i="8"/>
  <c r="AG264" i="8"/>
  <c r="AH263" i="8"/>
  <c r="AG246" i="8"/>
  <c r="AF217" i="8"/>
  <c r="AE244" i="8"/>
  <c r="AI225" i="8"/>
  <c r="AH226" i="8"/>
  <c r="AH230" i="8" s="1"/>
  <c r="AG232" i="8"/>
  <c r="AG221" i="8" s="1"/>
  <c r="AG231" i="8"/>
  <c r="AG213" i="8" s="1"/>
  <c r="BI138" i="8" l="1"/>
  <c r="BI92" i="8"/>
  <c r="BH138" i="8"/>
  <c r="BH144" i="8" s="1"/>
  <c r="BH219" i="8" s="1"/>
  <c r="BH92" i="8"/>
  <c r="BG43" i="8"/>
  <c r="BA80" i="8"/>
  <c r="BB245" i="8"/>
  <c r="BC224" i="8"/>
  <c r="BG215" i="8"/>
  <c r="BG153" i="8"/>
  <c r="BG154" i="8" s="1"/>
  <c r="BG237" i="8" s="1"/>
  <c r="BC82" i="8"/>
  <c r="BH41" i="8"/>
  <c r="BH40" i="8"/>
  <c r="BH102" i="8" s="1"/>
  <c r="BH116" i="8" s="1"/>
  <c r="AX95" i="8"/>
  <c r="AX128" i="8"/>
  <c r="BH143" i="8"/>
  <c r="AX202" i="8"/>
  <c r="AY94" i="8"/>
  <c r="AY201" i="8"/>
  <c r="AY202" i="8" s="1"/>
  <c r="AY204" i="8" s="1"/>
  <c r="BC47" i="8"/>
  <c r="BB50" i="8"/>
  <c r="BA83" i="8"/>
  <c r="BI143" i="8"/>
  <c r="BI144" i="8"/>
  <c r="BI219" i="8" s="1"/>
  <c r="F30" i="9" s="1" a="1"/>
  <c r="F30" i="9" s="1"/>
  <c r="AX190" i="8"/>
  <c r="AX212" i="8" s="1"/>
  <c r="AW129" i="8"/>
  <c r="AW236" i="8"/>
  <c r="AW240" i="8" s="1"/>
  <c r="AW262" i="8" s="1"/>
  <c r="BI40" i="8"/>
  <c r="BI102" i="8" s="1"/>
  <c r="BI41" i="8"/>
  <c r="BC81" i="8"/>
  <c r="AX159" i="8"/>
  <c r="AW161" i="8"/>
  <c r="AW216" i="8" s="1"/>
  <c r="AW208" i="8"/>
  <c r="AZ203" i="8"/>
  <c r="AZ139" i="8"/>
  <c r="BB174" i="8"/>
  <c r="BB111" i="8" s="1"/>
  <c r="BB238" i="8"/>
  <c r="AX243" i="8"/>
  <c r="AX205" i="8"/>
  <c r="BA122" i="8"/>
  <c r="BA123" i="8" s="1"/>
  <c r="BD171" i="8"/>
  <c r="BC168" i="8"/>
  <c r="BC169" i="8" s="1"/>
  <c r="BA160" i="8"/>
  <c r="AZ181" i="8"/>
  <c r="AZ183" i="8" s="1"/>
  <c r="AY220" i="8"/>
  <c r="AY241" i="8" s="1"/>
  <c r="AY186" i="8"/>
  <c r="AY133" i="8" s="1"/>
  <c r="AD268" i="8"/>
  <c r="AD269" i="8" s="1"/>
  <c r="AE247" i="8"/>
  <c r="AE248" i="8" s="1"/>
  <c r="AE267" i="8"/>
  <c r="AG217" i="8"/>
  <c r="AH246" i="8"/>
  <c r="AG242" i="8"/>
  <c r="AG222" i="8"/>
  <c r="AH264" i="8"/>
  <c r="AI263" i="8"/>
  <c r="AH231" i="8"/>
  <c r="AH213" i="8" s="1"/>
  <c r="AH232" i="8"/>
  <c r="AH221" i="8" s="1"/>
  <c r="AJ225" i="8"/>
  <c r="AI226" i="8"/>
  <c r="AI230" i="8" s="1"/>
  <c r="AF267" i="8"/>
  <c r="AF247" i="8"/>
  <c r="AF248" i="8" s="1"/>
  <c r="BA109" i="8" l="1"/>
  <c r="BA112" i="8" s="1"/>
  <c r="BI43" i="8"/>
  <c r="BB80" i="8"/>
  <c r="BB109" i="8" s="1"/>
  <c r="AY190" i="8"/>
  <c r="AY212" i="8" s="1"/>
  <c r="BD224" i="8"/>
  <c r="BC245" i="8"/>
  <c r="AX204" i="8"/>
  <c r="AX206" i="8" s="1"/>
  <c r="AZ94" i="8"/>
  <c r="AZ201" i="8"/>
  <c r="BB83" i="8"/>
  <c r="BH215" i="8"/>
  <c r="BH153" i="8"/>
  <c r="BH154" i="8" s="1"/>
  <c r="BH237" i="8" s="1"/>
  <c r="BH43" i="8"/>
  <c r="BI215" i="8"/>
  <c r="F26" i="9" s="1" a="1"/>
  <c r="F26" i="9" s="1"/>
  <c r="BI153" i="8"/>
  <c r="AX236" i="8"/>
  <c r="AX129" i="8"/>
  <c r="AX194" i="8"/>
  <c r="AX196" i="8" s="1"/>
  <c r="AX207" i="8" s="1"/>
  <c r="AX239" i="8" s="1"/>
  <c r="BI116" i="8"/>
  <c r="N3" i="11"/>
  <c r="BD81" i="8"/>
  <c r="BC50" i="8"/>
  <c r="BD47" i="8"/>
  <c r="AY95" i="8"/>
  <c r="AY128" i="8"/>
  <c r="BD82" i="8"/>
  <c r="AW229" i="8"/>
  <c r="E40" i="9" s="1" a="1"/>
  <c r="E40" i="9" s="1"/>
  <c r="E27" i="9" a="1"/>
  <c r="E27" i="9" s="1"/>
  <c r="AY159" i="8"/>
  <c r="AX161" i="8"/>
  <c r="AX216" i="8" s="1"/>
  <c r="AX229" i="8" s="1"/>
  <c r="BB122" i="8"/>
  <c r="BB123" i="8" s="1"/>
  <c r="BB112" i="8"/>
  <c r="BE171" i="8"/>
  <c r="BD168" i="8"/>
  <c r="BD169" i="8" s="1"/>
  <c r="BA181" i="8"/>
  <c r="BA183" i="8" s="1"/>
  <c r="AZ220" i="8"/>
  <c r="AZ241" i="8" s="1"/>
  <c r="AZ186" i="8"/>
  <c r="AZ133" i="8" s="1"/>
  <c r="AY243" i="8"/>
  <c r="AY205" i="8"/>
  <c r="AY206" i="8" s="1"/>
  <c r="BA203" i="8"/>
  <c r="BA139" i="8"/>
  <c r="BC174" i="8"/>
  <c r="BC111" i="8" s="1"/>
  <c r="BC238" i="8"/>
  <c r="BB160" i="8"/>
  <c r="AZ190" i="8"/>
  <c r="AZ212" i="8" s="1"/>
  <c r="AE268" i="8"/>
  <c r="AE269" i="8" s="1"/>
  <c r="AG244" i="8"/>
  <c r="AI232" i="8"/>
  <c r="AI221" i="8" s="1"/>
  <c r="AI231" i="8"/>
  <c r="AI213" i="8" s="1"/>
  <c r="AJ226" i="8"/>
  <c r="AJ230" i="8" s="1"/>
  <c r="AK225" i="8"/>
  <c r="AL225" i="8" s="1"/>
  <c r="AH222" i="8"/>
  <c r="AH242" i="8"/>
  <c r="AH244" i="8" s="1"/>
  <c r="AH217" i="8"/>
  <c r="AI246" i="8"/>
  <c r="AI264" i="8"/>
  <c r="AJ263" i="8"/>
  <c r="BC80" i="8" l="1"/>
  <c r="BE224" i="8"/>
  <c r="BD245" i="8"/>
  <c r="AX240" i="8"/>
  <c r="AX262" i="8" s="1"/>
  <c r="AX208" i="8"/>
  <c r="BE47" i="8"/>
  <c r="BD50" i="8"/>
  <c r="BC83" i="8"/>
  <c r="AY236" i="8"/>
  <c r="AY129" i="8"/>
  <c r="BA201" i="8"/>
  <c r="BA202" i="8" s="1"/>
  <c r="BA204" i="8" s="1"/>
  <c r="BA94" i="8"/>
  <c r="AZ202" i="8"/>
  <c r="BI154" i="8"/>
  <c r="BI237" i="8" s="1"/>
  <c r="F51" i="9" s="1"/>
  <c r="AZ95" i="8"/>
  <c r="AZ128" i="8"/>
  <c r="AZ194" i="8" s="1"/>
  <c r="AZ196" i="8" s="1"/>
  <c r="AZ207" i="8" s="1"/>
  <c r="AZ239" i="8" s="1"/>
  <c r="AY194" i="8"/>
  <c r="AY196" i="8" s="1"/>
  <c r="AY207" i="8" s="1"/>
  <c r="AY208" i="8" s="1"/>
  <c r="BE82" i="8"/>
  <c r="BE81" i="8"/>
  <c r="AZ159" i="8"/>
  <c r="AY161" i="8"/>
  <c r="AY216" i="8" s="1"/>
  <c r="AY229" i="8" s="1"/>
  <c r="BC160" i="8"/>
  <c r="AZ243" i="8"/>
  <c r="AZ205" i="8"/>
  <c r="BA190" i="8"/>
  <c r="BA212" i="8" s="1"/>
  <c r="BB181" i="8"/>
  <c r="BB183" i="8" s="1"/>
  <c r="BA220" i="8"/>
  <c r="BA241" i="8" s="1"/>
  <c r="BA186" i="8"/>
  <c r="BA133" i="8" s="1"/>
  <c r="BD174" i="8"/>
  <c r="BD111" i="8" s="1"/>
  <c r="BD238" i="8"/>
  <c r="BF171" i="8"/>
  <c r="BE168" i="8"/>
  <c r="BE169" i="8" s="1"/>
  <c r="BC122" i="8"/>
  <c r="BC123" i="8" s="1"/>
  <c r="BB203" i="8"/>
  <c r="BB139" i="8"/>
  <c r="AM225" i="8"/>
  <c r="AL226" i="8"/>
  <c r="AL230" i="8" s="1"/>
  <c r="AF268" i="8"/>
  <c r="AF269" i="8" s="1"/>
  <c r="AH267" i="8"/>
  <c r="AH247" i="8"/>
  <c r="AH248" i="8" s="1"/>
  <c r="AK226" i="8"/>
  <c r="D36" i="9" a="1"/>
  <c r="D36" i="9" s="1"/>
  <c r="AJ246" i="8"/>
  <c r="AI217" i="8"/>
  <c r="AJ232" i="8"/>
  <c r="AJ221" i="8" s="1"/>
  <c r="AJ231" i="8"/>
  <c r="AJ213" i="8" s="1"/>
  <c r="AJ264" i="8"/>
  <c r="AK263" i="8"/>
  <c r="AI222" i="8"/>
  <c r="AI242" i="8"/>
  <c r="AG247" i="8"/>
  <c r="AG248" i="8" s="1"/>
  <c r="AG267" i="8"/>
  <c r="BC109" i="8" l="1"/>
  <c r="BC112" i="8" s="1"/>
  <c r="BD80" i="8"/>
  <c r="BE245" i="8"/>
  <c r="BF224" i="8"/>
  <c r="AY239" i="8"/>
  <c r="AY240" i="8" s="1"/>
  <c r="AY262" i="8" s="1"/>
  <c r="BF81" i="8"/>
  <c r="BF82" i="8"/>
  <c r="AZ204" i="8"/>
  <c r="AZ206" i="8" s="1"/>
  <c r="AZ208" i="8" s="1"/>
  <c r="BB201" i="8"/>
  <c r="BB190" i="8" s="1"/>
  <c r="BB212" i="8" s="1"/>
  <c r="BB94" i="8"/>
  <c r="BD83" i="8"/>
  <c r="AZ236" i="8"/>
  <c r="AZ240" i="8" s="1"/>
  <c r="AZ262" i="8" s="1"/>
  <c r="AZ129" i="8"/>
  <c r="BA95" i="8"/>
  <c r="BA128" i="8"/>
  <c r="BA194" i="8" s="1"/>
  <c r="BA196" i="8" s="1"/>
  <c r="BA207" i="8" s="1"/>
  <c r="BA239" i="8" s="1"/>
  <c r="BF47" i="8"/>
  <c r="BE50" i="8"/>
  <c r="BD160" i="8"/>
  <c r="AZ161" i="8"/>
  <c r="AZ216" i="8" s="1"/>
  <c r="AZ229" i="8" s="1"/>
  <c r="BA159" i="8"/>
  <c r="BC181" i="8"/>
  <c r="BC183" i="8" s="1"/>
  <c r="BB220" i="8"/>
  <c r="BB241" i="8" s="1"/>
  <c r="BB186" i="8"/>
  <c r="BB133" i="8" s="1"/>
  <c r="BC203" i="8"/>
  <c r="BC139" i="8"/>
  <c r="BD122" i="8"/>
  <c r="BD123" i="8" s="1"/>
  <c r="BE174" i="8"/>
  <c r="BE111" i="8" s="1"/>
  <c r="BE238" i="8"/>
  <c r="BG171" i="8"/>
  <c r="BF168" i="8"/>
  <c r="BF169" i="8" s="1"/>
  <c r="BA243" i="8"/>
  <c r="BA205" i="8"/>
  <c r="BA206" i="8" s="1"/>
  <c r="AL232" i="8"/>
  <c r="AL221" i="8" s="1"/>
  <c r="AL231" i="8"/>
  <c r="AL213" i="8" s="1"/>
  <c r="AN225" i="8"/>
  <c r="AM226" i="8"/>
  <c r="AM230" i="8" s="1"/>
  <c r="AK264" i="8"/>
  <c r="AL263" i="8"/>
  <c r="AG268" i="8"/>
  <c r="AG269" i="8" s="1"/>
  <c r="AJ217" i="8"/>
  <c r="AK246" i="8"/>
  <c r="AJ222" i="8"/>
  <c r="AJ242" i="8"/>
  <c r="AJ244" i="8" s="1"/>
  <c r="AI244" i="8"/>
  <c r="AK230" i="8"/>
  <c r="D37" i="9" a="1"/>
  <c r="D37" i="9" s="1"/>
  <c r="BD109" i="8" l="1"/>
  <c r="BD112" i="8" s="1"/>
  <c r="BE80" i="8"/>
  <c r="BF245" i="8"/>
  <c r="BG224" i="8"/>
  <c r="BA208" i="8"/>
  <c r="BE83" i="8"/>
  <c r="BG47" i="8"/>
  <c r="BF50" i="8"/>
  <c r="BA129" i="8"/>
  <c r="BA236" i="8"/>
  <c r="BA240" i="8" s="1"/>
  <c r="BA262" i="8" s="1"/>
  <c r="BB95" i="8"/>
  <c r="BB128" i="8"/>
  <c r="BB202" i="8"/>
  <c r="BG82" i="8"/>
  <c r="BG81" i="8"/>
  <c r="BC201" i="8"/>
  <c r="BC202" i="8" s="1"/>
  <c r="BC204" i="8" s="1"/>
  <c r="BC94" i="8"/>
  <c r="BA161" i="8"/>
  <c r="BA216" i="8" s="1"/>
  <c r="BA229" i="8" s="1"/>
  <c r="BB159" i="8"/>
  <c r="BH171" i="8"/>
  <c r="BG168" i="8"/>
  <c r="BG169" i="8" s="1"/>
  <c r="BB243" i="8"/>
  <c r="BB205" i="8"/>
  <c r="BF174" i="8"/>
  <c r="BF111" i="8" s="1"/>
  <c r="BF238" i="8"/>
  <c r="BE122" i="8"/>
  <c r="BE123" i="8" s="1"/>
  <c r="BD181" i="8"/>
  <c r="BD183" i="8" s="1"/>
  <c r="BC220" i="8"/>
  <c r="BC241" i="8" s="1"/>
  <c r="BC186" i="8"/>
  <c r="BC133" i="8" s="1"/>
  <c r="BD203" i="8"/>
  <c r="BD139" i="8"/>
  <c r="BE160" i="8"/>
  <c r="AM232" i="8"/>
  <c r="AM221" i="8" s="1"/>
  <c r="AM231" i="8"/>
  <c r="AM213" i="8" s="1"/>
  <c r="AO225" i="8"/>
  <c r="AN226" i="8"/>
  <c r="AN230" i="8" s="1"/>
  <c r="AM246" i="8"/>
  <c r="AL217" i="8"/>
  <c r="AL222" i="8"/>
  <c r="AL264" i="8"/>
  <c r="AM263" i="8"/>
  <c r="AH268" i="8"/>
  <c r="AH269" i="8" s="1"/>
  <c r="AI267" i="8"/>
  <c r="AI247" i="8"/>
  <c r="AI248" i="8" s="1"/>
  <c r="AK231" i="8"/>
  <c r="AK232" i="8"/>
  <c r="D41" i="9" a="1"/>
  <c r="D41" i="9" s="1"/>
  <c r="AJ267" i="8"/>
  <c r="AJ247" i="8"/>
  <c r="AJ248" i="8" s="1"/>
  <c r="BE109" i="8" l="1"/>
  <c r="BE112" i="8" s="1"/>
  <c r="BF80" i="8"/>
  <c r="BC190" i="8"/>
  <c r="BC212" i="8" s="1"/>
  <c r="BH224" i="8"/>
  <c r="BG245" i="8"/>
  <c r="BB204" i="8"/>
  <c r="BB206" i="8" s="1"/>
  <c r="BC95" i="8"/>
  <c r="BC128" i="8"/>
  <c r="BB236" i="8"/>
  <c r="BB129" i="8"/>
  <c r="B59" i="9"/>
  <c r="C59" i="9"/>
  <c r="D59" i="9"/>
  <c r="E59" i="9"/>
  <c r="BH81" i="8"/>
  <c r="BB194" i="8"/>
  <c r="BB196" i="8" s="1"/>
  <c r="BB207" i="8" s="1"/>
  <c r="BB239" i="8" s="1"/>
  <c r="BH47" i="8"/>
  <c r="BG50" i="8"/>
  <c r="BD201" i="8"/>
  <c r="BD94" i="8"/>
  <c r="BH82" i="8"/>
  <c r="BF83" i="8"/>
  <c r="BF160" i="8"/>
  <c r="BC159" i="8"/>
  <c r="BB161" i="8"/>
  <c r="BB216" i="8" s="1"/>
  <c r="BB229" i="8" s="1"/>
  <c r="BG174" i="8"/>
  <c r="BG111" i="8" s="1"/>
  <c r="BG238" i="8"/>
  <c r="BI171" i="8"/>
  <c r="BI168" i="8" s="1"/>
  <c r="BI169" i="8" s="1"/>
  <c r="BH168" i="8"/>
  <c r="BH169" i="8" s="1"/>
  <c r="BE181" i="8"/>
  <c r="BE183" i="8" s="1"/>
  <c r="BD220" i="8"/>
  <c r="BD241" i="8" s="1"/>
  <c r="BD186" i="8"/>
  <c r="BD133" i="8" s="1"/>
  <c r="BF122" i="8"/>
  <c r="BF123" i="8" s="1"/>
  <c r="BD190" i="8"/>
  <c r="BD212" i="8" s="1"/>
  <c r="BE203" i="8"/>
  <c r="BE139" i="8"/>
  <c r="BC205" i="8"/>
  <c r="BC206" i="8" s="1"/>
  <c r="BC243" i="8"/>
  <c r="AN232" i="8"/>
  <c r="AN221" i="8" s="1"/>
  <c r="AN231" i="8"/>
  <c r="AN213" i="8" s="1"/>
  <c r="AP225" i="8"/>
  <c r="AO226" i="8"/>
  <c r="AO230" i="8" s="1"/>
  <c r="AM217" i="8"/>
  <c r="AN246" i="8"/>
  <c r="AM222" i="8"/>
  <c r="AM242" i="8"/>
  <c r="AM244" i="8" s="1"/>
  <c r="AM264" i="8"/>
  <c r="AN263" i="8"/>
  <c r="AI268" i="8"/>
  <c r="AI269" i="8" s="1"/>
  <c r="AK221" i="8"/>
  <c r="AL242" i="8" s="1"/>
  <c r="D43" i="9" a="1"/>
  <c r="D43" i="9" s="1"/>
  <c r="D42" i="9" a="1"/>
  <c r="D42" i="9" s="1"/>
  <c r="AK213" i="8"/>
  <c r="AL246" i="8" s="1"/>
  <c r="BF109" i="8" l="1"/>
  <c r="BF112" i="8" s="1"/>
  <c r="BG80" i="8"/>
  <c r="BI224" i="8"/>
  <c r="BH245" i="8"/>
  <c r="BB240" i="8"/>
  <c r="BB262" i="8" s="1"/>
  <c r="BH50" i="8"/>
  <c r="BI47" i="8"/>
  <c r="BI50" i="8" s="1"/>
  <c r="BI81" i="8"/>
  <c r="BB208" i="8"/>
  <c r="BI82" i="8"/>
  <c r="BC129" i="8"/>
  <c r="BC236" i="8"/>
  <c r="BD95" i="8"/>
  <c r="BD128" i="8"/>
  <c r="BD202" i="8"/>
  <c r="BE94" i="8"/>
  <c r="BE201" i="8"/>
  <c r="BE202" i="8" s="1"/>
  <c r="BE204" i="8" s="1"/>
  <c r="BG83" i="8"/>
  <c r="BC194" i="8"/>
  <c r="BC196" i="8" s="1"/>
  <c r="BC207" i="8" s="1"/>
  <c r="BC239" i="8" s="1"/>
  <c r="BG160" i="8"/>
  <c r="AL244" i="8"/>
  <c r="AL247" i="8" s="1"/>
  <c r="AL248" i="8" s="1"/>
  <c r="BC161" i="8"/>
  <c r="BC216" i="8" s="1"/>
  <c r="BC229" i="8" s="1"/>
  <c r="BD159" i="8"/>
  <c r="BH174" i="8"/>
  <c r="BH111" i="8" s="1"/>
  <c r="BH238" i="8"/>
  <c r="BI238" i="8"/>
  <c r="E52" i="9" s="1"/>
  <c r="BI174" i="8"/>
  <c r="BI111" i="8" s="1"/>
  <c r="BD243" i="8"/>
  <c r="BD205" i="8"/>
  <c r="BG122" i="8"/>
  <c r="BG123" i="8" s="1"/>
  <c r="BF203" i="8"/>
  <c r="BF139" i="8"/>
  <c r="BF181" i="8"/>
  <c r="BF183" i="8" s="1"/>
  <c r="BE220" i="8"/>
  <c r="BE241" i="8" s="1"/>
  <c r="BE186" i="8"/>
  <c r="BE133" i="8" s="1"/>
  <c r="AM247" i="8"/>
  <c r="AM248" i="8" s="1"/>
  <c r="AM267" i="8"/>
  <c r="AO232" i="8"/>
  <c r="AO221" i="8" s="1"/>
  <c r="AO231" i="8"/>
  <c r="AO213" i="8" s="1"/>
  <c r="AQ225" i="8"/>
  <c r="AP226" i="8"/>
  <c r="AP230" i="8" s="1"/>
  <c r="AN217" i="8"/>
  <c r="AO246" i="8"/>
  <c r="AN222" i="8"/>
  <c r="AN242" i="8"/>
  <c r="AN244" i="8" s="1"/>
  <c r="AN264" i="8"/>
  <c r="AO263" i="8"/>
  <c r="AJ268" i="8"/>
  <c r="AJ269" i="8" s="1"/>
  <c r="D24" i="9" a="1"/>
  <c r="D24" i="9" s="1"/>
  <c r="E60" i="9" s="1"/>
  <c r="AK217" i="8"/>
  <c r="D28" i="9" s="1" a="1"/>
  <c r="D28" i="9" s="1"/>
  <c r="AK222" i="8"/>
  <c r="D33" i="9" s="1" a="1"/>
  <c r="D33" i="9" s="1"/>
  <c r="D32" i="9" a="1"/>
  <c r="D32" i="9" s="1"/>
  <c r="AK242" i="8"/>
  <c r="BG109" i="8" l="1"/>
  <c r="BG112" i="8" s="1"/>
  <c r="BH80" i="8"/>
  <c r="BE190" i="8"/>
  <c r="BE212" i="8" s="1"/>
  <c r="F59" i="9"/>
  <c r="F35" i="9" a="1"/>
  <c r="F35" i="9" s="1"/>
  <c r="BI245" i="8"/>
  <c r="BC208" i="8"/>
  <c r="BD236" i="8"/>
  <c r="BD129" i="8"/>
  <c r="BF94" i="8"/>
  <c r="BF201" i="8"/>
  <c r="BF190" i="8" s="1"/>
  <c r="BF212" i="8" s="1"/>
  <c r="BC240" i="8"/>
  <c r="BC262" i="8" s="1"/>
  <c r="BH83" i="8"/>
  <c r="BD194" i="8"/>
  <c r="BD196" i="8" s="1"/>
  <c r="BD207" i="8" s="1"/>
  <c r="BD239" i="8" s="1"/>
  <c r="BD204" i="8"/>
  <c r="BD206" i="8" s="1"/>
  <c r="BE95" i="8"/>
  <c r="BE128" i="8"/>
  <c r="BE194" i="8" s="1"/>
  <c r="BE196" i="8" s="1"/>
  <c r="BE207" i="8" s="1"/>
  <c r="AL267" i="8"/>
  <c r="F52" i="9"/>
  <c r="N12" i="11"/>
  <c r="BE159" i="8"/>
  <c r="BD161" i="8"/>
  <c r="BD216" i="8" s="1"/>
  <c r="BD229" i="8" s="1"/>
  <c r="BH160" i="8"/>
  <c r="BI160" i="8" s="1"/>
  <c r="BE243" i="8"/>
  <c r="BE205" i="8"/>
  <c r="BE206" i="8" s="1"/>
  <c r="BG203" i="8"/>
  <c r="BG139" i="8"/>
  <c r="BI122" i="8"/>
  <c r="BI123" i="8" s="1"/>
  <c r="BG181" i="8"/>
  <c r="BG183" i="8" s="1"/>
  <c r="BF220" i="8"/>
  <c r="BF241" i="8" s="1"/>
  <c r="BF186" i="8"/>
  <c r="BF133" i="8" s="1"/>
  <c r="B52" i="9"/>
  <c r="B54" i="9" s="1"/>
  <c r="B58" i="9" s="1"/>
  <c r="B61" i="9" s="1"/>
  <c r="B62" i="9" s="1"/>
  <c r="C52" i="9"/>
  <c r="C54" i="9" s="1"/>
  <c r="C58" i="9" s="1"/>
  <c r="C61" i="9" s="1"/>
  <c r="C62" i="9" s="1"/>
  <c r="BH122" i="8"/>
  <c r="BH123" i="8" s="1"/>
  <c r="AR225" i="8"/>
  <c r="AQ226" i="8"/>
  <c r="AQ230" i="8" s="1"/>
  <c r="AO217" i="8"/>
  <c r="AP246" i="8"/>
  <c r="AO222" i="8"/>
  <c r="AO242" i="8"/>
  <c r="AN247" i="8"/>
  <c r="AN248" i="8" s="1"/>
  <c r="AN267" i="8"/>
  <c r="AP232" i="8"/>
  <c r="AP221" i="8" s="1"/>
  <c r="AP231" i="8"/>
  <c r="AP213" i="8" s="1"/>
  <c r="AO264" i="8"/>
  <c r="AP263" i="8"/>
  <c r="AK244" i="8"/>
  <c r="D56" i="9"/>
  <c r="D58" i="9" s="1"/>
  <c r="D61" i="9" s="1"/>
  <c r="D62" i="9" s="1"/>
  <c r="BH109" i="8" l="1"/>
  <c r="BH112" i="8" s="1"/>
  <c r="BI80" i="8"/>
  <c r="BD240" i="8"/>
  <c r="BD262" i="8" s="1"/>
  <c r="BG201" i="8"/>
  <c r="BG202" i="8" s="1"/>
  <c r="BG204" i="8" s="1"/>
  <c r="BG94" i="8"/>
  <c r="BI83" i="8"/>
  <c r="BE129" i="8"/>
  <c r="BE236" i="8"/>
  <c r="BF202" i="8"/>
  <c r="BF95" i="8"/>
  <c r="BF128" i="8"/>
  <c r="BF194" i="8" s="1"/>
  <c r="BF196" i="8" s="1"/>
  <c r="BF207" i="8" s="1"/>
  <c r="BF239" i="8" s="1"/>
  <c r="BD208" i="8"/>
  <c r="AO244" i="8"/>
  <c r="AO267" i="8" s="1"/>
  <c r="BE239" i="8"/>
  <c r="BF159" i="8"/>
  <c r="BE161" i="8"/>
  <c r="BE216" i="8" s="1"/>
  <c r="BE229" i="8" s="1"/>
  <c r="BE208" i="8"/>
  <c r="BF243" i="8"/>
  <c r="BF205" i="8"/>
  <c r="BH203" i="8"/>
  <c r="BH139" i="8"/>
  <c r="BH181" i="8"/>
  <c r="BH183" i="8" s="1"/>
  <c r="BG220" i="8"/>
  <c r="BG241" i="8" s="1"/>
  <c r="BG186" i="8"/>
  <c r="BG133" i="8" s="1"/>
  <c r="AQ232" i="8"/>
  <c r="AQ221" i="8" s="1"/>
  <c r="AQ231" i="8"/>
  <c r="AQ213" i="8" s="1"/>
  <c r="AP217" i="8"/>
  <c r="AQ246" i="8"/>
  <c r="AP222" i="8"/>
  <c r="AP242" i="8"/>
  <c r="AP244" i="8" s="1"/>
  <c r="AS225" i="8"/>
  <c r="AR226" i="8"/>
  <c r="AR230" i="8" s="1"/>
  <c r="AP264" i="8"/>
  <c r="AQ263" i="8"/>
  <c r="AK267" i="8"/>
  <c r="AK268" i="8" s="1"/>
  <c r="AK247" i="8"/>
  <c r="AK248" i="8" s="1"/>
  <c r="BI109" i="8" l="1"/>
  <c r="BI112" i="8" s="1"/>
  <c r="BG190" i="8"/>
  <c r="BG212" i="8" s="1"/>
  <c r="BE240" i="8"/>
  <c r="BE262" i="8" s="1"/>
  <c r="BF204" i="8"/>
  <c r="BF206" i="8" s="1"/>
  <c r="BF208" i="8" s="1"/>
  <c r="BH94" i="8"/>
  <c r="BH201" i="8"/>
  <c r="BH202" i="8" s="1"/>
  <c r="BF236" i="8"/>
  <c r="BF240" i="8" s="1"/>
  <c r="BF262" i="8" s="1"/>
  <c r="BF129" i="8"/>
  <c r="N10" i="11"/>
  <c r="N13" i="11" s="1"/>
  <c r="BG95" i="8"/>
  <c r="BG128" i="8"/>
  <c r="BG194" i="8" s="1"/>
  <c r="BG196" i="8" s="1"/>
  <c r="BG207" i="8" s="1"/>
  <c r="BG239" i="8" s="1"/>
  <c r="AO247" i="8"/>
  <c r="AO248" i="8" s="1"/>
  <c r="E7" i="9"/>
  <c r="BG159" i="8"/>
  <c r="BF161" i="8"/>
  <c r="BF216" i="8" s="1"/>
  <c r="BF229" i="8" s="1"/>
  <c r="BG243" i="8"/>
  <c r="BG205" i="8"/>
  <c r="BG206" i="8" s="1"/>
  <c r="BI181" i="8"/>
  <c r="BI183" i="8" s="1"/>
  <c r="BH220" i="8"/>
  <c r="BH241" i="8" s="1"/>
  <c r="BH186" i="8"/>
  <c r="BH133" i="8" s="1"/>
  <c r="BH190" i="8"/>
  <c r="BH212" i="8" s="1"/>
  <c r="BH204" i="8"/>
  <c r="AP247" i="8"/>
  <c r="AP248" i="8" s="1"/>
  <c r="AP267" i="8"/>
  <c r="AQ217" i="8"/>
  <c r="AR246" i="8"/>
  <c r="AQ222" i="8"/>
  <c r="AQ242" i="8"/>
  <c r="AR232" i="8"/>
  <c r="AR221" i="8" s="1"/>
  <c r="AR231" i="8"/>
  <c r="AR213" i="8" s="1"/>
  <c r="AT225" i="8"/>
  <c r="AS226" i="8"/>
  <c r="AS230" i="8" s="1"/>
  <c r="AK269" i="8"/>
  <c r="AL268" i="8"/>
  <c r="AQ264" i="8"/>
  <c r="AR263" i="8"/>
  <c r="BI203" i="8" l="1"/>
  <c r="F7" i="9" s="1"/>
  <c r="BI139" i="8"/>
  <c r="BI94" i="8"/>
  <c r="BI201" i="8"/>
  <c r="BH95" i="8"/>
  <c r="BH128" i="8"/>
  <c r="BG236" i="8"/>
  <c r="BG240" i="8" s="1"/>
  <c r="BG262" i="8" s="1"/>
  <c r="BG129" i="8"/>
  <c r="AQ244" i="8"/>
  <c r="AQ267" i="8" s="1"/>
  <c r="E8" i="9"/>
  <c r="BH159" i="8"/>
  <c r="BG161" i="8"/>
  <c r="BG216" i="8" s="1"/>
  <c r="BG229" i="8" s="1"/>
  <c r="BI220" i="8"/>
  <c r="BI186" i="8"/>
  <c r="BI133" i="8" s="1"/>
  <c r="BH243" i="8"/>
  <c r="BH205" i="8"/>
  <c r="BH206" i="8" s="1"/>
  <c r="BG208" i="8"/>
  <c r="AR222" i="8"/>
  <c r="AR242" i="8"/>
  <c r="AR244" i="8" s="1"/>
  <c r="AS232" i="8"/>
  <c r="AS221" i="8" s="1"/>
  <c r="AS231" i="8"/>
  <c r="AS213" i="8" s="1"/>
  <c r="AR217" i="8"/>
  <c r="AS246" i="8"/>
  <c r="AU225" i="8"/>
  <c r="AT226" i="8"/>
  <c r="AT230" i="8" s="1"/>
  <c r="AL269" i="8"/>
  <c r="AM268" i="8"/>
  <c r="AR264" i="8"/>
  <c r="AS263" i="8"/>
  <c r="BH129" i="8" l="1"/>
  <c r="BH236" i="8"/>
  <c r="BH194" i="8"/>
  <c r="BH196" i="8" s="1"/>
  <c r="BH207" i="8" s="1"/>
  <c r="BH239" i="8" s="1"/>
  <c r="BI202" i="8"/>
  <c r="E5" i="9"/>
  <c r="F5" i="9"/>
  <c r="BI190" i="8"/>
  <c r="BI212" i="8" s="1"/>
  <c r="F23" i="9" s="1" a="1"/>
  <c r="F23" i="9" s="1"/>
  <c r="BI95" i="8"/>
  <c r="BI128" i="8"/>
  <c r="BI194" i="8" s="1"/>
  <c r="BI196" i="8" s="1"/>
  <c r="BI207" i="8" s="1"/>
  <c r="F11" i="9" s="1"/>
  <c r="AQ247" i="8"/>
  <c r="AQ248" i="8" s="1"/>
  <c r="BI241" i="8"/>
  <c r="E55" i="9" s="1"/>
  <c r="F31" i="9" a="1"/>
  <c r="F31" i="9" s="1"/>
  <c r="E16" i="9"/>
  <c r="E18" i="9"/>
  <c r="BI159" i="8"/>
  <c r="BI161" i="8" s="1"/>
  <c r="BI216" i="8" s="1"/>
  <c r="BH161" i="8"/>
  <c r="BH216" i="8" s="1"/>
  <c r="BH229" i="8" s="1"/>
  <c r="BI243" i="8"/>
  <c r="E57" i="9" s="1"/>
  <c r="BI205" i="8"/>
  <c r="AS217" i="8"/>
  <c r="AT246" i="8"/>
  <c r="AR247" i="8"/>
  <c r="AR248" i="8" s="1"/>
  <c r="AR267" i="8"/>
  <c r="AS222" i="8"/>
  <c r="AS242" i="8"/>
  <c r="AT232" i="8"/>
  <c r="AT221" i="8" s="1"/>
  <c r="AT231" i="8"/>
  <c r="AT213" i="8" s="1"/>
  <c r="AV225" i="8"/>
  <c r="AU226" i="8"/>
  <c r="AU230" i="8" s="1"/>
  <c r="AM269" i="8"/>
  <c r="AN268" i="8"/>
  <c r="AS264" i="8"/>
  <c r="AT263" i="8"/>
  <c r="E6" i="9" l="1"/>
  <c r="E15" i="9" s="1"/>
  <c r="F6" i="9"/>
  <c r="F15" i="9" s="1"/>
  <c r="BI204" i="8"/>
  <c r="F8" i="9" s="1"/>
  <c r="BH208" i="8"/>
  <c r="BH240" i="8"/>
  <c r="BH262" i="8" s="1"/>
  <c r="BI129" i="8"/>
  <c r="BI236" i="8"/>
  <c r="E50" i="9" s="1"/>
  <c r="AS244" i="8"/>
  <c r="AS247" i="8" s="1"/>
  <c r="AS248" i="8" s="1"/>
  <c r="F57" i="9"/>
  <c r="F55" i="9"/>
  <c r="BI229" i="8"/>
  <c r="F40" i="9" s="1" a="1"/>
  <c r="F40" i="9" s="1"/>
  <c r="F27" i="9" a="1"/>
  <c r="F27" i="9" s="1"/>
  <c r="E9" i="9"/>
  <c r="F9" i="9"/>
  <c r="BI239" i="8"/>
  <c r="E11" i="9"/>
  <c r="AT222" i="8"/>
  <c r="AT242" i="8"/>
  <c r="AT244" i="8" s="1"/>
  <c r="AT217" i="8"/>
  <c r="AU246" i="8"/>
  <c r="AU232" i="8"/>
  <c r="AU221" i="8" s="1"/>
  <c r="AU231" i="8"/>
  <c r="AU213" i="8" s="1"/>
  <c r="AW225" i="8"/>
  <c r="E36" i="9" s="1" a="1"/>
  <c r="E36" i="9" s="1"/>
  <c r="AV226" i="8"/>
  <c r="AV230" i="8" s="1"/>
  <c r="AN269" i="8"/>
  <c r="AO268" i="8"/>
  <c r="AU263" i="8"/>
  <c r="AT264" i="8"/>
  <c r="BI206" i="8" l="1"/>
  <c r="BI208" i="8" s="1"/>
  <c r="F50" i="9"/>
  <c r="F18" i="9"/>
  <c r="F16" i="9"/>
  <c r="AS267" i="8"/>
  <c r="F53" i="9"/>
  <c r="E53" i="9"/>
  <c r="E54" i="9" s="1"/>
  <c r="BI240" i="8"/>
  <c r="B257" i="8" s="1"/>
  <c r="E12" i="9"/>
  <c r="E17" i="9" s="1"/>
  <c r="F12" i="9"/>
  <c r="F17" i="9" s="1"/>
  <c r="E10" i="9"/>
  <c r="AU217" i="8"/>
  <c r="AV246" i="8"/>
  <c r="AU222" i="8"/>
  <c r="AU242" i="8"/>
  <c r="AT247" i="8"/>
  <c r="AT248" i="8" s="1"/>
  <c r="AT267" i="8"/>
  <c r="AV232" i="8"/>
  <c r="AV221" i="8" s="1"/>
  <c r="AV231" i="8"/>
  <c r="AV213" i="8" s="1"/>
  <c r="AX225" i="8"/>
  <c r="AW226" i="8"/>
  <c r="AO269" i="8"/>
  <c r="AP268" i="8"/>
  <c r="AU264" i="8"/>
  <c r="AV263" i="8"/>
  <c r="F54" i="9" l="1"/>
  <c r="B17" i="11"/>
  <c r="BI262" i="8"/>
  <c r="B258" i="8"/>
  <c r="C275" i="8" s="1"/>
  <c r="F10" i="9"/>
  <c r="AU244" i="8"/>
  <c r="AU247" i="8" s="1"/>
  <c r="AU248" i="8" s="1"/>
  <c r="AW230" i="8"/>
  <c r="E41" i="9" s="1" a="1"/>
  <c r="E41" i="9" s="1"/>
  <c r="E37" i="9" a="1"/>
  <c r="E37" i="9" s="1"/>
  <c r="AV222" i="8"/>
  <c r="AV242" i="8"/>
  <c r="AV244" i="8" s="1"/>
  <c r="AV217" i="8"/>
  <c r="AW246" i="8"/>
  <c r="AY225" i="8"/>
  <c r="AX226" i="8"/>
  <c r="AX230" i="8" s="1"/>
  <c r="AP269" i="8"/>
  <c r="AQ268" i="8"/>
  <c r="AV264" i="8"/>
  <c r="AW263" i="8"/>
  <c r="C278" i="8" l="1"/>
  <c r="C287" i="8"/>
  <c r="K278" i="8"/>
  <c r="B259" i="8"/>
  <c r="B19" i="11" s="1"/>
  <c r="B18" i="11"/>
  <c r="AU267" i="8"/>
  <c r="AW231" i="8"/>
  <c r="AW213" i="8" s="1"/>
  <c r="AW232" i="8"/>
  <c r="AW221" i="8" s="1"/>
  <c r="AX232" i="8"/>
  <c r="AX221" i="8" s="1"/>
  <c r="AX231" i="8"/>
  <c r="AX213" i="8" s="1"/>
  <c r="AV247" i="8"/>
  <c r="AV248" i="8" s="1"/>
  <c r="AV267" i="8"/>
  <c r="AZ225" i="8"/>
  <c r="AY226" i="8"/>
  <c r="AY230" i="8" s="1"/>
  <c r="AQ269" i="8"/>
  <c r="AR268" i="8"/>
  <c r="AW264" i="8"/>
  <c r="AX263" i="8"/>
  <c r="E43" i="9" l="1" a="1"/>
  <c r="E43" i="9" s="1"/>
  <c r="E42" i="9" a="1"/>
  <c r="E42" i="9" s="1"/>
  <c r="E32" i="9" a="1"/>
  <c r="E32" i="9" s="1"/>
  <c r="AW222" i="8"/>
  <c r="E33" i="9" s="1" a="1"/>
  <c r="E33" i="9" s="1"/>
  <c r="AW242" i="8"/>
  <c r="AW244" i="8" s="1"/>
  <c r="AW247" i="8" s="1"/>
  <c r="AW248" i="8" s="1"/>
  <c r="E24" i="9" a="1"/>
  <c r="E24" i="9" s="1"/>
  <c r="F60" i="9" s="1"/>
  <c r="AX246" i="8"/>
  <c r="AW217" i="8"/>
  <c r="E28" i="9" s="1" a="1"/>
  <c r="E28" i="9" s="1"/>
  <c r="AX222" i="8"/>
  <c r="AX242" i="8"/>
  <c r="AX217" i="8"/>
  <c r="AY246" i="8"/>
  <c r="AY232" i="8"/>
  <c r="AY221" i="8" s="1"/>
  <c r="AY231" i="8"/>
  <c r="AY213" i="8" s="1"/>
  <c r="BA225" i="8"/>
  <c r="AZ226" i="8"/>
  <c r="AZ230" i="8" s="1"/>
  <c r="AR269" i="8"/>
  <c r="AS268" i="8"/>
  <c r="AX264" i="8"/>
  <c r="AY263" i="8"/>
  <c r="AW267" i="8" l="1"/>
  <c r="AX244" i="8"/>
  <c r="AX267" i="8" s="1"/>
  <c r="AY222" i="8"/>
  <c r="AY242" i="8"/>
  <c r="AY244" i="8" s="1"/>
  <c r="AY217" i="8"/>
  <c r="AZ246" i="8"/>
  <c r="AZ232" i="8"/>
  <c r="AZ221" i="8" s="1"/>
  <c r="AZ231" i="8"/>
  <c r="AZ213" i="8" s="1"/>
  <c r="BB225" i="8"/>
  <c r="BA226" i="8"/>
  <c r="BA230" i="8" s="1"/>
  <c r="AS269" i="8"/>
  <c r="AT268" i="8"/>
  <c r="AY264" i="8"/>
  <c r="AZ263" i="8"/>
  <c r="AX247" i="8" l="1"/>
  <c r="AX248" i="8" s="1"/>
  <c r="AZ222" i="8"/>
  <c r="AZ242" i="8"/>
  <c r="AY247" i="8"/>
  <c r="AY248" i="8" s="1"/>
  <c r="AY267" i="8"/>
  <c r="AZ217" i="8"/>
  <c r="BA246" i="8"/>
  <c r="BA232" i="8"/>
  <c r="BA221" i="8" s="1"/>
  <c r="BA231" i="8"/>
  <c r="BA213" i="8" s="1"/>
  <c r="BC225" i="8"/>
  <c r="BB226" i="8"/>
  <c r="BB230" i="8" s="1"/>
  <c r="AT269" i="8"/>
  <c r="AU268" i="8"/>
  <c r="AZ264" i="8"/>
  <c r="BA263" i="8"/>
  <c r="AZ244" i="8" l="1"/>
  <c r="AZ267" i="8" s="1"/>
  <c r="BA217" i="8"/>
  <c r="BB246" i="8"/>
  <c r="BA222" i="8"/>
  <c r="BA242" i="8"/>
  <c r="BA244" i="8" s="1"/>
  <c r="BB232" i="8"/>
  <c r="BB221" i="8" s="1"/>
  <c r="BB231" i="8"/>
  <c r="BB213" i="8" s="1"/>
  <c r="BD225" i="8"/>
  <c r="BC226" i="8"/>
  <c r="BC230" i="8" s="1"/>
  <c r="AU269" i="8"/>
  <c r="AV268" i="8"/>
  <c r="BA264" i="8"/>
  <c r="BB263" i="8"/>
  <c r="AZ247" i="8" l="1"/>
  <c r="AZ248" i="8" s="1"/>
  <c r="BA247" i="8"/>
  <c r="BA248" i="8" s="1"/>
  <c r="BA267" i="8"/>
  <c r="BB217" i="8"/>
  <c r="BC246" i="8"/>
  <c r="BB222" i="8"/>
  <c r="BB242" i="8"/>
  <c r="BC232" i="8"/>
  <c r="BC221" i="8" s="1"/>
  <c r="BC231" i="8"/>
  <c r="BC213" i="8" s="1"/>
  <c r="BE225" i="8"/>
  <c r="BD226" i="8"/>
  <c r="BD230" i="8" s="1"/>
  <c r="AV269" i="8"/>
  <c r="AW268" i="8"/>
  <c r="BB264" i="8"/>
  <c r="BC263" i="8"/>
  <c r="BB244" i="8" l="1"/>
  <c r="BB247" i="8" s="1"/>
  <c r="BB248" i="8" s="1"/>
  <c r="BC222" i="8"/>
  <c r="BC242" i="8"/>
  <c r="BC244" i="8" s="1"/>
  <c r="BF225" i="8"/>
  <c r="BE226" i="8"/>
  <c r="BE230" i="8" s="1"/>
  <c r="BC217" i="8"/>
  <c r="BD246" i="8"/>
  <c r="BD232" i="8"/>
  <c r="BD221" i="8" s="1"/>
  <c r="BD231" i="8"/>
  <c r="BD213" i="8" s="1"/>
  <c r="AW269" i="8"/>
  <c r="AX268" i="8"/>
  <c r="BC264" i="8"/>
  <c r="BD263" i="8"/>
  <c r="BB267" i="8" l="1"/>
  <c r="BC247" i="8"/>
  <c r="BC248" i="8" s="1"/>
  <c r="BC267" i="8"/>
  <c r="BE232" i="8"/>
  <c r="BE221" i="8" s="1"/>
  <c r="BE231" i="8"/>
  <c r="BE213" i="8" s="1"/>
  <c r="BG225" i="8"/>
  <c r="BF226" i="8"/>
  <c r="BF230" i="8" s="1"/>
  <c r="BD217" i="8"/>
  <c r="BE246" i="8"/>
  <c r="BD222" i="8"/>
  <c r="BD242" i="8"/>
  <c r="AX269" i="8"/>
  <c r="AY268" i="8"/>
  <c r="BD264" i="8"/>
  <c r="BE263" i="8"/>
  <c r="BD244" i="8" l="1"/>
  <c r="BD247" i="8" s="1"/>
  <c r="BD248" i="8" s="1"/>
  <c r="BF232" i="8"/>
  <c r="BF221" i="8" s="1"/>
  <c r="BF231" i="8"/>
  <c r="BF213" i="8" s="1"/>
  <c r="BH225" i="8"/>
  <c r="BG226" i="8"/>
  <c r="BG230" i="8" s="1"/>
  <c r="BE217" i="8"/>
  <c r="BF246" i="8"/>
  <c r="BE222" i="8"/>
  <c r="BE242" i="8"/>
  <c r="BE244" i="8" s="1"/>
  <c r="AY269" i="8"/>
  <c r="AZ268" i="8"/>
  <c r="BE264" i="8"/>
  <c r="BF263" i="8"/>
  <c r="BD267" i="8" l="1"/>
  <c r="BI225" i="8"/>
  <c r="BH226" i="8"/>
  <c r="BH230" i="8" s="1"/>
  <c r="BF217" i="8"/>
  <c r="BG246" i="8"/>
  <c r="BE247" i="8"/>
  <c r="BE248" i="8" s="1"/>
  <c r="BE267" i="8"/>
  <c r="BG232" i="8"/>
  <c r="BG221" i="8" s="1"/>
  <c r="BG231" i="8"/>
  <c r="BG213" i="8" s="1"/>
  <c r="BF222" i="8"/>
  <c r="BF242" i="8"/>
  <c r="AZ269" i="8"/>
  <c r="BA268" i="8"/>
  <c r="BF264" i="8"/>
  <c r="BG263" i="8"/>
  <c r="BF244" i="8" l="1"/>
  <c r="BF267" i="8" s="1"/>
  <c r="BI226" i="8"/>
  <c r="F36" i="9" a="1"/>
  <c r="F36" i="9" s="1"/>
  <c r="BG222" i="8"/>
  <c r="BG242" i="8"/>
  <c r="BG244" i="8" s="1"/>
  <c r="BG217" i="8"/>
  <c r="BH246" i="8"/>
  <c r="BH232" i="8"/>
  <c r="BH221" i="8" s="1"/>
  <c r="BH231" i="8"/>
  <c r="BH213" i="8" s="1"/>
  <c r="BA269" i="8"/>
  <c r="BB268" i="8"/>
  <c r="BG264" i="8"/>
  <c r="BH263" i="8"/>
  <c r="BF247" i="8" l="1"/>
  <c r="BF248" i="8" s="1"/>
  <c r="BI230" i="8"/>
  <c r="F41" i="9" s="1" a="1"/>
  <c r="F41" i="9" s="1"/>
  <c r="F37" i="9" a="1"/>
  <c r="F37" i="9" s="1"/>
  <c r="BH222" i="8"/>
  <c r="BH242" i="8"/>
  <c r="BH244" i="8" s="1"/>
  <c r="BG247" i="8"/>
  <c r="BG248" i="8" s="1"/>
  <c r="BG267" i="8"/>
  <c r="BH217" i="8"/>
  <c r="BI246" i="8"/>
  <c r="BB269" i="8"/>
  <c r="BC268" i="8"/>
  <c r="BH264" i="8"/>
  <c r="BI263" i="8"/>
  <c r="BI264" i="8" s="1"/>
  <c r="B260" i="8" l="1" a="1"/>
  <c r="B260" i="8" s="1"/>
  <c r="B20" i="11" s="1"/>
  <c r="BI232" i="8"/>
  <c r="BI231" i="8"/>
  <c r="BH247" i="8"/>
  <c r="BH248" i="8" s="1"/>
  <c r="BH267" i="8"/>
  <c r="BD268" i="8"/>
  <c r="BC269" i="8"/>
  <c r="BI213" i="8" l="1"/>
  <c r="BI217" i="8" s="1"/>
  <c r="F28" i="9" s="1" a="1"/>
  <c r="F28" i="9" s="1"/>
  <c r="F42" i="9" a="1"/>
  <c r="F42" i="9" s="1"/>
  <c r="BI221" i="8"/>
  <c r="BI242" i="8" s="1"/>
  <c r="E56" i="9" s="1"/>
  <c r="E58" i="9" s="1"/>
  <c r="F43" i="9" a="1"/>
  <c r="F43" i="9" s="1"/>
  <c r="BD269" i="8"/>
  <c r="BE268" i="8"/>
  <c r="F24" i="9" l="1" a="1"/>
  <c r="F24" i="9" s="1"/>
  <c r="BI222" i="8"/>
  <c r="F33" i="9" s="1" a="1"/>
  <c r="F33" i="9" s="1"/>
  <c r="F32" i="9" a="1"/>
  <c r="F32" i="9" s="1"/>
  <c r="E61" i="9"/>
  <c r="E62" i="9" s="1"/>
  <c r="F56" i="9"/>
  <c r="F58" i="9" s="1"/>
  <c r="F61" i="9" s="1"/>
  <c r="F62" i="9" s="1"/>
  <c r="BI244" i="8"/>
  <c r="C257" i="8" s="1"/>
  <c r="C17" i="11" s="1"/>
  <c r="BE269" i="8"/>
  <c r="BF268" i="8"/>
  <c r="BI247" i="8" l="1"/>
  <c r="BI248" i="8" s="1"/>
  <c r="C258" i="8"/>
  <c r="BI267" i="8"/>
  <c r="BF269" i="8"/>
  <c r="BG268" i="8"/>
  <c r="C259" i="8" l="1"/>
  <c r="C19" i="11" s="1"/>
  <c r="C18" i="11"/>
  <c r="BG269" i="8"/>
  <c r="BH268" i="8"/>
  <c r="BH269" i="8" l="1"/>
  <c r="BI268" i="8"/>
  <c r="BI269" i="8" s="1"/>
  <c r="C260" i="8" s="1" a="1"/>
  <c r="C260" i="8" s="1"/>
  <c r="C20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tc={7E1A7375-7D24-44CD-826B-64029646DD60}</author>
    <author>tc={4C0EDBF6-4A3C-4F0A-838C-26A014F5D693}</author>
    <author>tc={A1158149-E1F8-4EAC-8807-90B6CC84642F}</author>
    <author>Nunez, Catalina</author>
  </authors>
  <commentList>
    <comment ref="O42" authorId="0" shapeId="0" xr:uid="{7E1A7375-7D24-44CD-826B-64029646DD60}">
      <text>
        <t>[Threaded comment]
Your version of Excel allows you to read this threaded comment; however, any edits to it will get removed if the file is opened in a newer version of Excel. Learn more: https://go.microsoft.com/fwlink/?linkid=870924
Comment:
    esto esta raro, es muy alto, debe empezar con ventas bajitas, de 10 0 5 unidades mensuales e ir subiendo</t>
      </text>
    </comment>
    <comment ref="B50" authorId="1" shapeId="0" xr:uid="{4C0EDBF6-4A3C-4F0A-838C-26A014F5D693}">
      <text>
        <t>[Threaded comment]
Your version of Excel allows you to read this threaded comment; however, any edits to it will get removed if the file is opened in a newer version of Excel. Learn more: https://go.microsoft.com/fwlink/?linkid=870924
Comment:
    esto es que??? hay que tener stock
Reply:
    la maquila mínima que se puede hacer, el empaque está incluido y todo sería "stock" porque es Ecommerce</t>
      </text>
    </comment>
    <comment ref="B63" authorId="2" shapeId="0" xr:uid="{A1158149-E1F8-4EAC-8807-90B6CC84642F}">
      <text>
        <t>[Threaded comment]
Your version of Excel allows you to read this threaded comment; however, any edits to it will get removed if the file is opened in a newer version of Excel. Learn more: https://go.microsoft.com/fwlink/?linkid=870924
Comment:
    de donde salieron estos costos, tiene en cuenta los empaques????
Reply:
    Ruben Dario me dió los costos de fabricación aproximados de cada producto, tiene en cuenta el empaque y que serían productos en maquila</t>
      </text>
    </comment>
    <comment ref="B253" authorId="3" shapeId="0" xr:uid="{5979D864-2796-4DBA-A554-6B6FCF7080D7}">
      <text>
        <r>
          <rPr>
            <sz val="9"/>
            <color indexed="81"/>
            <rFont val="Tahoma"/>
            <family val="2"/>
          </rPr>
          <t xml:space="preserve">Calculo propio Hoja WACC
</t>
        </r>
      </text>
    </comment>
    <comment ref="B254" authorId="3" shapeId="0" xr:uid="{F4B31913-92F8-485B-ADC7-E9BF9D9E6A40}">
      <text>
        <r>
          <rPr>
            <b/>
            <sz val="9"/>
            <color indexed="81"/>
            <rFont val="Tahoma"/>
            <family val="2"/>
          </rPr>
          <t>Cálculo propio, Hoja WACC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0A0UuBs8vorwRvR5Nhrxp1WuDIw=="/>
    </ext>
  </extLst>
</comments>
</file>

<file path=xl/sharedStrings.xml><?xml version="1.0" encoding="utf-8"?>
<sst xmlns="http://schemas.openxmlformats.org/spreadsheetml/2006/main" count="549" uniqueCount="359">
  <si>
    <t>Población</t>
  </si>
  <si>
    <t xml:space="preserve">Edad </t>
  </si>
  <si>
    <t>Medellín</t>
  </si>
  <si>
    <t>Población estrato 4-6</t>
  </si>
  <si>
    <t>Envigado</t>
  </si>
  <si>
    <t>Sabaneta</t>
  </si>
  <si>
    <t>Hogares de 1 a 3 personas</t>
  </si>
  <si>
    <t>Itagüi</t>
  </si>
  <si>
    <t xml:space="preserve">Mercado objetivo </t>
  </si>
  <si>
    <t>TAM</t>
  </si>
  <si>
    <t xml:space="preserve"> </t>
  </si>
  <si>
    <t>Promedio de preparación de 1 orden x operario</t>
  </si>
  <si>
    <t>Días de Servicio</t>
  </si>
  <si>
    <t>Horarios</t>
  </si>
  <si>
    <t xml:space="preserve">Total horas </t>
  </si>
  <si>
    <t># pedidos / persona</t>
  </si>
  <si>
    <t xml:space="preserve">Personas </t>
  </si>
  <si>
    <t xml:space="preserve">Capacidad maxima </t>
  </si>
  <si>
    <t>Capacidad maxima total x semana</t>
  </si>
  <si>
    <t>Capacidad maxima total x mes</t>
  </si>
  <si>
    <t>Año 1</t>
  </si>
  <si>
    <t>Lunes - Viernes</t>
  </si>
  <si>
    <t xml:space="preserve">Sábados </t>
  </si>
  <si>
    <t>Año 2</t>
  </si>
  <si>
    <t>Año 3</t>
  </si>
  <si>
    <t>https://www.dane.gov.co/files/censo2018/informacion-tecnica/presentaciones-territorio/190822-CNPV-presentacion-Antioquia-Valle-de-Aburra.pdf</t>
  </si>
  <si>
    <t>% compra</t>
  </si>
  <si>
    <t>Datos de la encuesta</t>
  </si>
  <si>
    <t>Capacidad instalada semanal</t>
  </si>
  <si>
    <t>% ventas por Rappi</t>
  </si>
  <si>
    <t>% ventas por domicilio propio</t>
  </si>
  <si>
    <t>% comisión Rappi</t>
  </si>
  <si>
    <t>Frecuencia Mensual</t>
  </si>
  <si>
    <t>% esperado mercado objetivo</t>
  </si>
  <si>
    <t xml:space="preserve">Porcentaje brecha consciente </t>
  </si>
  <si>
    <t>Porcentaje interés en el producto</t>
  </si>
  <si>
    <t>Porcentaje compra efectiva</t>
  </si>
  <si>
    <t xml:space="preserve">% membrecias </t>
  </si>
  <si>
    <t xml:space="preserve">Impuesto de renta </t>
  </si>
  <si>
    <t>IPC</t>
  </si>
  <si>
    <t>Costo domiciliario por recorrido</t>
  </si>
  <si>
    <t>Total Available Market</t>
  </si>
  <si>
    <t>Serviceable Available Market</t>
  </si>
  <si>
    <t>Mercado Realmente Obtenible</t>
  </si>
  <si>
    <t>Serviceable Obtainable Market</t>
  </si>
  <si>
    <t>Mes</t>
  </si>
  <si>
    <t>Crecimiento Clientes Mensual</t>
  </si>
  <si>
    <t>Inversión publicidad mensual / Ventas</t>
  </si>
  <si>
    <t>Capacidad instalada mensual</t>
  </si>
  <si>
    <t>% Capacidad instalizada usada</t>
  </si>
  <si>
    <t xml:space="preserve">Inventario x 1 Orden Promedio </t>
  </si>
  <si>
    <t>Inventario promedio x 10 días (año 1)</t>
  </si>
  <si>
    <t>Entre</t>
  </si>
  <si>
    <t>Peso</t>
  </si>
  <si>
    <t>Inventario Promedio x 10 Días</t>
  </si>
  <si>
    <t>Publicidad</t>
  </si>
  <si>
    <t>Utensilios</t>
  </si>
  <si>
    <t>Mesones</t>
  </si>
  <si>
    <t>Electrodomésticos</t>
  </si>
  <si>
    <t>Preoperativos</t>
  </si>
  <si>
    <t>Re inversión en activos</t>
  </si>
  <si>
    <t>Capital Social (propio)</t>
  </si>
  <si>
    <t>Años</t>
  </si>
  <si>
    <t>Página Web y Publicidad</t>
  </si>
  <si>
    <t>Total</t>
  </si>
  <si>
    <t>costos por receta x.1 persona</t>
  </si>
  <si>
    <t>Receta 1: Solomito con chips de arracacha espinaca cremosa</t>
  </si>
  <si>
    <t>Ingredientes</t>
  </si>
  <si>
    <t>Costo</t>
  </si>
  <si>
    <t>6 onzas de carne (solomito)</t>
  </si>
  <si>
    <t>6 onzas de arracacha</t>
  </si>
  <si>
    <t>1 cucharadas de sour cream</t>
  </si>
  <si>
    <t>.125 onza de romero</t>
  </si>
  <si>
    <t>2.5 onzas de espinaca</t>
  </si>
  <si>
    <t>Costo por receta x 2 porciones</t>
  </si>
  <si>
    <t>1 dientes de ajo</t>
  </si>
  <si>
    <t>Receta 1</t>
  </si>
  <si>
    <t>Receta 2</t>
  </si>
  <si>
    <t>Receta 3</t>
  </si>
  <si>
    <t>Receta 4</t>
  </si>
  <si>
    <t>Receta 2: Pasta tagliatelle cremosa con camarones</t>
  </si>
  <si>
    <t>.5 chilli pepper</t>
  </si>
  <si>
    <t>.5 limón</t>
  </si>
  <si>
    <t>4.5 onzas de pasta tagliatelle </t>
  </si>
  <si>
    <t>1 unidad cebolla de rama</t>
  </si>
  <si>
    <t>5 onzas de tomate cherry</t>
  </si>
  <si>
    <t>5 onzas de camarones</t>
  </si>
  <si>
    <t>2 cucharadas de sour cream</t>
  </si>
  <si>
    <t>Receta: Pollo rústico con balsámico y verduras</t>
  </si>
  <si>
    <t>6 onzas de pollo</t>
  </si>
  <si>
    <t>.5 cebolla blanca</t>
  </si>
  <si>
    <t>2 onzas de zanahorias pequeñas</t>
  </si>
  <si>
    <t>1 cucharadas de vinagre balsámico</t>
  </si>
  <si>
    <t>.25 onza de miel</t>
  </si>
  <si>
    <t>2 onzas de tomate cherry</t>
  </si>
  <si>
    <t>6 onzas papa</t>
  </si>
  <si>
    <t>.5 cucharada de finas hierbas</t>
  </si>
  <si>
    <t>Receta 4: Bowl de frijoles negros (vegetariano)</t>
  </si>
  <si>
    <t>1 unidades de cebolla de rama</t>
  </si>
  <si>
    <t>.5 tomate</t>
  </si>
  <si>
    <t xml:space="preserve">.5 chilli pepper </t>
  </si>
  <si>
    <t>.5 cucharadas mezcla de especies</t>
  </si>
  <si>
    <t>2 cucharadas de guacamole</t>
  </si>
  <si>
    <t>.25 taza de mezcla de queso rallado</t>
  </si>
  <si>
    <t>7.5 onzas de frijoles negros</t>
  </si>
  <si>
    <t>Caldo de verduras</t>
  </si>
  <si>
    <t>1 huevos</t>
  </si>
  <si>
    <t>0.375 taza de arroz</t>
  </si>
  <si>
    <t>Año</t>
  </si>
  <si>
    <t>Supuestos Macroeconomicos</t>
  </si>
  <si>
    <t>Datos de Mercado</t>
  </si>
  <si>
    <t>Cantidades</t>
  </si>
  <si>
    <t>Frecuencia Compra Mes</t>
  </si>
  <si>
    <t>Clientes</t>
  </si>
  <si>
    <t>Crecimiento Clientes</t>
  </si>
  <si>
    <t>Cantidad Total</t>
  </si>
  <si>
    <t>Check</t>
  </si>
  <si>
    <t>Supuestos</t>
  </si>
  <si>
    <t>% Rappi</t>
  </si>
  <si>
    <t>% Domicilios Propios</t>
  </si>
  <si>
    <t>Ingresos x Rappi</t>
  </si>
  <si>
    <t>Ingresos Domicilios Propios</t>
  </si>
  <si>
    <t>Ingresos Core Business</t>
  </si>
  <si>
    <t>Precio</t>
  </si>
  <si>
    <t>Cantidad</t>
  </si>
  <si>
    <t>Domicilios</t>
  </si>
  <si>
    <t>Ingresos Domicilio</t>
  </si>
  <si>
    <t>Ingresos Totales</t>
  </si>
  <si>
    <t>Cumplimiento Ingresos</t>
  </si>
  <si>
    <t>Costos</t>
  </si>
  <si>
    <t>Materia Prima</t>
  </si>
  <si>
    <t>Personal</t>
  </si>
  <si>
    <t>Mano de Obra</t>
  </si>
  <si>
    <t>Analisis Capacidad (Pedidosx Persona Mes)</t>
  </si>
  <si>
    <t>Salario Promedio</t>
  </si>
  <si>
    <t>$</t>
  </si>
  <si>
    <t xml:space="preserve">Recipientes reciclables </t>
  </si>
  <si>
    <t xml:space="preserve">Bolsas de papel </t>
  </si>
  <si>
    <t xml:space="preserve">Cajas cartón </t>
  </si>
  <si>
    <t>Costos Indirectos</t>
  </si>
  <si>
    <t>Costos Totales</t>
  </si>
  <si>
    <t>Utilidad Bruta</t>
  </si>
  <si>
    <t>Mg Bruto</t>
  </si>
  <si>
    <t>Comision Rappi</t>
  </si>
  <si>
    <t>Domicilio Propio</t>
  </si>
  <si>
    <t>Gastos</t>
  </si>
  <si>
    <t xml:space="preserve">Suministros de aseo </t>
  </si>
  <si>
    <t xml:space="preserve">Publicidad </t>
  </si>
  <si>
    <t>Página Web</t>
  </si>
  <si>
    <t>Alquilar espacio</t>
  </si>
  <si>
    <t xml:space="preserve">Servicios públicos </t>
  </si>
  <si>
    <t>Depreciaciones</t>
  </si>
  <si>
    <t>Gastos/Venta</t>
  </si>
  <si>
    <t>Cumplimiento Gastos</t>
  </si>
  <si>
    <t>EBITDA</t>
  </si>
  <si>
    <t>Mg EBITDA</t>
  </si>
  <si>
    <t>Gastos No Operativos</t>
  </si>
  <si>
    <t>Intereses Deuda</t>
  </si>
  <si>
    <t>Capital de Trabajo</t>
  </si>
  <si>
    <t xml:space="preserve">Ingresos </t>
  </si>
  <si>
    <t>CMV - Materias Primas</t>
  </si>
  <si>
    <t>CxC</t>
  </si>
  <si>
    <t>Inventario</t>
  </si>
  <si>
    <t>CxP</t>
  </si>
  <si>
    <t>Dias</t>
  </si>
  <si>
    <t>Dias Rappi</t>
  </si>
  <si>
    <t>Dias Canal Propio</t>
  </si>
  <si>
    <t>Inversion-Liberacion</t>
  </si>
  <si>
    <t>CapEx</t>
  </si>
  <si>
    <t>Propiedad Planta y Equipo Bruto</t>
  </si>
  <si>
    <t>Depreciaciones y Amortizaciones</t>
  </si>
  <si>
    <t>Propiedad Planta y Equipo Neto</t>
  </si>
  <si>
    <t>Electrodomesticos</t>
  </si>
  <si>
    <t>Recurrente</t>
  </si>
  <si>
    <t>CapEx/Venta</t>
  </si>
  <si>
    <t>Dep&amp;Amortizacion periodo</t>
  </si>
  <si>
    <t>Deuda</t>
  </si>
  <si>
    <t>Amortizacion</t>
  </si>
  <si>
    <t>60 Meses</t>
  </si>
  <si>
    <t>6 de gracia</t>
  </si>
  <si>
    <t>Saldo Inicial</t>
  </si>
  <si>
    <t>Saldo Final</t>
  </si>
  <si>
    <t>Tasa de Interes MV</t>
  </si>
  <si>
    <t>Intereses</t>
  </si>
  <si>
    <t>Caja Minima</t>
  </si>
  <si>
    <t>Dias de C&amp;G</t>
  </si>
  <si>
    <t>Impuestos de renta</t>
  </si>
  <si>
    <t>UAI</t>
  </si>
  <si>
    <t>Tasa Efectiva</t>
  </si>
  <si>
    <t>Valor a pagar</t>
  </si>
  <si>
    <t>Estado de Resultados</t>
  </si>
  <si>
    <t>CMV</t>
  </si>
  <si>
    <t>Utilidad Operacional (EBIT)</t>
  </si>
  <si>
    <t>Otros Gastos no Operacionales</t>
  </si>
  <si>
    <t>Utilidad Antes de Impuestos</t>
  </si>
  <si>
    <t>Impuestos</t>
  </si>
  <si>
    <t>Utilidad Neta</t>
  </si>
  <si>
    <t>Balance General</t>
  </si>
  <si>
    <t>Caja</t>
  </si>
  <si>
    <t>Excedentes de liquidez</t>
  </si>
  <si>
    <t>PPE Neta</t>
  </si>
  <si>
    <t>Activos Totales</t>
  </si>
  <si>
    <t>Necesidad de Financiacion</t>
  </si>
  <si>
    <t>Pasivos</t>
  </si>
  <si>
    <t>Capital Social</t>
  </si>
  <si>
    <t>Utilidad Ejercicio</t>
  </si>
  <si>
    <t>Patrimonio</t>
  </si>
  <si>
    <t>Total Activos Proyectados</t>
  </si>
  <si>
    <t>Total Pasivos y Patrimonio Proyectados</t>
  </si>
  <si>
    <t>Exceso de Liquidez</t>
  </si>
  <si>
    <t>Necesidad de Financiación</t>
  </si>
  <si>
    <t>Flujo de Caja Financiero</t>
  </si>
  <si>
    <t>(-) Inversión-Liberación KW</t>
  </si>
  <si>
    <t>(-) Inversión CAPEX</t>
  </si>
  <si>
    <t>(-) Impuesto</t>
  </si>
  <si>
    <t>Flujo de Caja Libre</t>
  </si>
  <si>
    <t>(+/-) Amort. Obligaciones Financieras</t>
  </si>
  <si>
    <t>(+/-) Amort. Necesidad de Financiacion</t>
  </si>
  <si>
    <t>(-) Intereses</t>
  </si>
  <si>
    <t>(+/-) Capitalizaciones</t>
  </si>
  <si>
    <t>(+) Caja Periodo Anterior</t>
  </si>
  <si>
    <t>Caja Final</t>
  </si>
  <si>
    <t>Evaluacion Financiera del Proyecto</t>
  </si>
  <si>
    <t>WACC</t>
  </si>
  <si>
    <t>EA</t>
  </si>
  <si>
    <t>MV</t>
  </si>
  <si>
    <t>Variable</t>
  </si>
  <si>
    <t>FCL</t>
  </si>
  <si>
    <t>F. Caja Financiero</t>
  </si>
  <si>
    <t>VPN</t>
  </si>
  <si>
    <t>TIR MV</t>
  </si>
  <si>
    <t>TIR EA</t>
  </si>
  <si>
    <t>PayBack (# Mes)</t>
  </si>
  <si>
    <t>FCL  Acumulado</t>
  </si>
  <si>
    <t>Cambio de Signo</t>
  </si>
  <si>
    <t xml:space="preserve">FC Financiero </t>
  </si>
  <si>
    <t>FC Financiero Acumulado</t>
  </si>
  <si>
    <t>Analisis De Sensibilidad</t>
  </si>
  <si>
    <t>Variable a Sensiblizar</t>
  </si>
  <si>
    <t>Domicilios Rappi</t>
  </si>
  <si>
    <t>Cumplimiento Ventas</t>
  </si>
  <si>
    <t>Cartera Rappi</t>
  </si>
  <si>
    <t>CapEx Recurrente</t>
  </si>
  <si>
    <t>Inversión Inicial</t>
  </si>
  <si>
    <t>CAGR</t>
  </si>
  <si>
    <t>Mg. Bruto</t>
  </si>
  <si>
    <t>Mg. Operativo</t>
  </si>
  <si>
    <t>Mg. Neto</t>
  </si>
  <si>
    <t>Flujo de Caja</t>
  </si>
  <si>
    <t>Retail</t>
  </si>
  <si>
    <t>Social Salling</t>
  </si>
  <si>
    <t>Tiendas especializadas</t>
  </si>
  <si>
    <t>E - commerce</t>
  </si>
  <si>
    <t>Generación de habitos de compra en el consumidor</t>
  </si>
  <si>
    <t>Cercanía con el consumidor</t>
  </si>
  <si>
    <t>Transmisión correcta del mensaje al consumidor</t>
  </si>
  <si>
    <t>0 Intermediariarios en el proceso de venta</t>
  </si>
  <si>
    <t>Desarrollo empresarial</t>
  </si>
  <si>
    <t>Atención personalizada al consumidor</t>
  </si>
  <si>
    <t>Conocimiento del mercado objetivo</t>
  </si>
  <si>
    <t>Orientación al consumidor según necesidad</t>
  </si>
  <si>
    <t>Obtención de base de datos</t>
  </si>
  <si>
    <t>Conocimiento en las preferencias de los cosumidores</t>
  </si>
  <si>
    <t>Ventas 24/7</t>
  </si>
  <si>
    <t>Costos de operación bajos</t>
  </si>
  <si>
    <t xml:space="preserve">Cobertura amplia para realizar ventas </t>
  </si>
  <si>
    <t xml:space="preserve">Calificación de 1 a 3, donde 3 es ventaja y 1 desventaja </t>
  </si>
  <si>
    <t>Fuerza de ventas</t>
  </si>
  <si>
    <t>Pautas publicitarias</t>
  </si>
  <si>
    <t xml:space="preserve">Pago de comisiones </t>
  </si>
  <si>
    <t>Pago de fletes</t>
  </si>
  <si>
    <t>Productos en cosignación</t>
  </si>
  <si>
    <t>Crecimiento orgánico</t>
  </si>
  <si>
    <t>TOTAL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</si>
  <si>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</si>
  <si>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</si>
  <si>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</si>
  <si>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</si>
  <si>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</si>
  <si>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</si>
  <si>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</si>
  <si>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</si>
  <si>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</si>
  <si>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</si>
  <si>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</si>
  <si>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</si>
  <si>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</si>
  <si>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+</t>
  </si>
  <si>
    <t xml:space="preserve">PoblaciónMujeres  DE 14 AÑOS EN ADELANTE </t>
  </si>
  <si>
    <t>Población Mujeres DE 14 AÑOS EN ADELANTE de estrato 4, 5 y 6</t>
  </si>
  <si>
    <t>Crema Hidratante</t>
  </si>
  <si>
    <t>Crema nutritiva</t>
  </si>
  <si>
    <t>Jabón facial</t>
  </si>
  <si>
    <t xml:space="preserve">Agua Micelar </t>
  </si>
  <si>
    <t xml:space="preserve">  1:00:00 PM</t>
  </si>
  <si>
    <t>Emulsionante</t>
  </si>
  <si>
    <t>Conservato</t>
  </si>
  <si>
    <t>Emulsificante</t>
  </si>
  <si>
    <t>Extractos</t>
  </si>
  <si>
    <t>Activos</t>
  </si>
  <si>
    <t>Categoría materias primas</t>
  </si>
  <si>
    <t>ml</t>
  </si>
  <si>
    <t>Administrador</t>
  </si>
  <si>
    <t>Quimico farmacéutico</t>
  </si>
  <si>
    <t>Vendedor / promotor</t>
  </si>
  <si>
    <t>Recursos propios</t>
  </si>
  <si>
    <t>Valor</t>
  </si>
  <si>
    <t xml:space="preserve">Prom. Ponderado </t>
  </si>
  <si>
    <t>Tasa de interés</t>
  </si>
  <si>
    <t>Costo de la deuda</t>
  </si>
  <si>
    <t>TIO</t>
  </si>
  <si>
    <t>Participación</t>
  </si>
  <si>
    <t xml:space="preserve">EA </t>
  </si>
  <si>
    <t>WACC EA</t>
  </si>
  <si>
    <t>WACC MV</t>
  </si>
  <si>
    <t>Producto promedio de compra</t>
  </si>
  <si>
    <t>z</t>
  </si>
  <si>
    <t>Costos Fab (sin iva)</t>
  </si>
  <si>
    <t>Precio venta sin IVA</t>
  </si>
  <si>
    <t>Desgloce de gastos</t>
  </si>
  <si>
    <t>Parámetro</t>
  </si>
  <si>
    <t>Tamaño de muestra</t>
  </si>
  <si>
    <t>Numerados</t>
  </si>
  <si>
    <t>Porcentaje de mercado objetivo</t>
  </si>
  <si>
    <t>Probabilidad de ocurrencia</t>
  </si>
  <si>
    <t>Probabillidad de NO ocurrencia</t>
  </si>
  <si>
    <t>Error</t>
  </si>
  <si>
    <t>Nivel de confianza</t>
  </si>
  <si>
    <t>Muestra poblacional</t>
  </si>
  <si>
    <t>Denominador</t>
  </si>
  <si>
    <t>Año1</t>
  </si>
  <si>
    <t>Año2</t>
  </si>
  <si>
    <t>Año3</t>
  </si>
  <si>
    <t>=</t>
  </si>
  <si>
    <t>Maquila</t>
  </si>
  <si>
    <t>Año4</t>
  </si>
  <si>
    <t>Año5</t>
  </si>
  <si>
    <t>Año 4</t>
  </si>
  <si>
    <t>Año 5</t>
  </si>
  <si>
    <t>%Maquila por mes</t>
  </si>
  <si>
    <t>d</t>
  </si>
  <si>
    <t>Community Manager</t>
  </si>
  <si>
    <t>Productos</t>
  </si>
  <si>
    <t>Crema Hidratante 40ml</t>
  </si>
  <si>
    <t>Crema Nutritiva 40ml</t>
  </si>
  <si>
    <t>Crema especial para ojos 15ml</t>
  </si>
  <si>
    <t>Jabón facial 200ml</t>
  </si>
  <si>
    <t>Crema limpiadora 125ml</t>
  </si>
  <si>
    <t>Agua Micelar 120ml</t>
  </si>
  <si>
    <t>Limpiador Bifásico120ml</t>
  </si>
  <si>
    <t>Crema Corporal 500ml</t>
  </si>
  <si>
    <t>Serum facial 30ml</t>
  </si>
  <si>
    <t>Precios esperados de venta IVA incluido</t>
  </si>
  <si>
    <t>Salarios</t>
  </si>
  <si>
    <t>Gastos Maquila</t>
  </si>
  <si>
    <t>Empaques</t>
  </si>
  <si>
    <t>Empaque</t>
  </si>
  <si>
    <t>Ctos. Individual promedio empaques</t>
  </si>
  <si>
    <t>Costo Maquila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</si>
</sst>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&quot;$&quot;#,##0"/>
    <numFmt numFmtId="167" formatCode="0.000%"/>
    <numFmt numFmtId="168" formatCode="&quot;$&quot;#,##0.00"/>
    <numFmt numFmtId="169" formatCode="0.0"/>
  </numFmts>
  <fonts count="39" x14ac:knownFonts="1">
    <font>
      <sz val="12"/>
      <color theme="1"/>
      <name val="Arial"/>
    </font>
    <font>
      <sz val="12"/>
      <color theme="1"/>
      <name val="Calibri"/>
      <family val="2"/>
    </font>
    <font>
      <b/>
      <sz val="12"/>
      <color theme="0"/>
      <name val="Calibri"/>
      <family val="2"/>
    </font>
    <font>
      <b/>
      <sz val="11"/>
      <color rgb="FF000000"/>
      <name val="Calibri"/>
      <family val="2"/>
    </font>
    <font>
      <sz val="12"/>
      <name val="Ari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u/>
      <sz val="11"/>
      <color rgb="FF000000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2"/>
      <color rgb="FF000000"/>
      <name val="Calibri"/>
      <family val="2"/>
    </font>
    <font>
      <u/>
      <sz val="12"/>
      <color theme="10"/>
      <name val="Arial"/>
      <family val="2"/>
    </font>
    <font>
      <u/>
      <sz val="12"/>
      <color theme="10"/>
      <name val="Calibri"/>
      <family val="2"/>
    </font>
    <font>
      <b/>
      <i/>
      <sz val="11"/>
      <color theme="1"/>
      <name val="Calibri"/>
      <family val="2"/>
    </font>
    <font>
      <b/>
      <sz val="12"/>
      <color rgb="FF000000"/>
      <name val="Calibri"/>
      <family val="2"/>
    </font>
    <font>
      <u/>
      <sz val="12"/>
      <color theme="1"/>
      <name val="Calibri"/>
      <family val="2"/>
    </font>
    <font>
      <u/>
      <sz val="12"/>
      <color theme="1"/>
      <name val="Calibri"/>
      <family val="2"/>
    </font>
    <font>
      <sz val="10"/>
      <color rgb="FF000000"/>
      <name val="Arial"/>
      <family val="2"/>
    </font>
    <font>
      <u/>
      <sz val="10"/>
      <color rgb="FF000000"/>
      <name val="Arial"/>
      <family val="2"/>
    </font>
    <font>
      <b/>
      <sz val="12"/>
      <color rgb="FFFFFFFF"/>
      <name val="Calibri"/>
      <family val="2"/>
    </font>
    <font>
      <b/>
      <sz val="12"/>
      <color rgb="FF68A442"/>
      <name val="Calibri"/>
      <family val="2"/>
    </font>
    <font>
      <sz val="12"/>
      <color rgb="FFBFBFBF"/>
      <name val="Calibri"/>
      <family val="2"/>
    </font>
    <font>
      <b/>
      <sz val="9"/>
      <color theme="1"/>
      <name val="Calibri"/>
      <family val="2"/>
    </font>
    <font>
      <b/>
      <sz val="12"/>
      <color theme="4"/>
      <name val="Calibri"/>
      <family val="2"/>
    </font>
    <font>
      <sz val="11"/>
      <color rgb="FF000000"/>
      <name val="Arial"/>
      <family val="2"/>
    </font>
    <font>
      <sz val="12"/>
      <color rgb="FFD8D8D8"/>
      <name val="Calibri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Arial"/>
      <family val="2"/>
    </font>
    <font>
      <sz val="12"/>
      <color theme="0"/>
      <name val="Calibri"/>
      <family val="2"/>
    </font>
    <font>
      <sz val="8"/>
      <name val="Arial"/>
      <family val="2"/>
    </font>
    <font>
      <b/>
      <sz val="12"/>
      <color rgb="FF92D050"/>
      <name val="Calibri"/>
      <family val="2"/>
    </font>
    <font>
      <b/>
      <sz val="12"/>
      <color theme="1"/>
      <name val="Calibri"/>
      <family val="2"/>
    </font>
    <font>
      <sz val="12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548135"/>
        <bgColor rgb="FF548135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rgb="FF548135"/>
      </patternFill>
    </fill>
    <fill>
      <patternFill patternType="solid">
        <fgColor theme="9" tint="0.39997558519241921"/>
        <bgColor indexed="64"/>
      </patternFill>
    </fill>
  </fills>
  <borders count="3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4">
    <xf numFmtId="0" fontId="0" fillId="0" borderId="0"/>
    <xf numFmtId="44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</cellStyleXfs>
  <cellXfs count="316">
    <xf numFmtId="0" fontId="0" fillId="0" borderId="0" xfId="0" applyFont="1" applyAlignment="1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5" fillId="0" borderId="0" xfId="0" applyFont="1"/>
    <xf numFmtId="166" fontId="1" fillId="0" borderId="0" xfId="0" applyNumberFormat="1" applyFont="1"/>
    <xf numFmtId="0" fontId="2" fillId="0" borderId="0" xfId="0" applyFont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/>
    </xf>
    <xf numFmtId="0" fontId="6" fillId="0" borderId="0" xfId="0" applyFont="1"/>
    <xf numFmtId="0" fontId="7" fillId="0" borderId="0" xfId="0" applyFont="1"/>
    <xf numFmtId="3" fontId="1" fillId="0" borderId="0" xfId="0" applyNumberFormat="1" applyFont="1" applyAlignment="1">
      <alignment horizontal="center" vertical="center"/>
    </xf>
    <xf numFmtId="10" fontId="1" fillId="0" borderId="1" xfId="0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wrapText="1"/>
    </xf>
    <xf numFmtId="0" fontId="3" fillId="0" borderId="0" xfId="0" applyFont="1"/>
    <xf numFmtId="0" fontId="9" fillId="0" borderId="0" xfId="0" applyFont="1"/>
    <xf numFmtId="0" fontId="2" fillId="2" borderId="7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0" fillId="0" borderId="0" xfId="0" applyFont="1"/>
    <xf numFmtId="0" fontId="11" fillId="0" borderId="0" xfId="0" applyFont="1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18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7" fontId="1" fillId="0" borderId="0" xfId="0" applyNumberFormat="1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168" fontId="12" fillId="0" borderId="1" xfId="0" applyNumberFormat="1" applyFont="1" applyBorder="1" applyAlignment="1">
      <alignment horizontal="center"/>
    </xf>
    <xf numFmtId="9" fontId="1" fillId="0" borderId="1" xfId="0" applyNumberFormat="1" applyFont="1" applyBorder="1" applyAlignment="1">
      <alignment horizontal="center"/>
    </xf>
    <xf numFmtId="9" fontId="1" fillId="0" borderId="0" xfId="0" applyNumberFormat="1" applyFont="1"/>
    <xf numFmtId="3" fontId="1" fillId="0" borderId="0" xfId="0" applyNumberFormat="1" applyFont="1" applyAlignment="1">
      <alignment horizontal="center"/>
    </xf>
    <xf numFmtId="1" fontId="1" fillId="0" borderId="1" xfId="0" applyNumberFormat="1" applyFont="1" applyBorder="1" applyAlignment="1">
      <alignment horizontal="center"/>
    </xf>
    <xf numFmtId="9" fontId="1" fillId="0" borderId="0" xfId="0" applyNumberFormat="1" applyFont="1" applyAlignment="1">
      <alignment horizontal="center"/>
    </xf>
    <xf numFmtId="9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3" fontId="12" fillId="0" borderId="1" xfId="0" applyNumberFormat="1" applyFont="1" applyBorder="1" applyAlignment="1">
      <alignment horizontal="center"/>
    </xf>
    <xf numFmtId="0" fontId="1" fillId="0" borderId="1" xfId="0" applyFont="1" applyBorder="1"/>
    <xf numFmtId="164" fontId="1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0" fontId="1" fillId="0" borderId="0" xfId="0" applyNumberFormat="1" applyFont="1" applyAlignment="1">
      <alignment horizontal="center"/>
    </xf>
    <xf numFmtId="3" fontId="5" fillId="0" borderId="0" xfId="0" applyNumberFormat="1" applyFont="1" applyAlignment="1">
      <alignment horizontal="center"/>
    </xf>
    <xf numFmtId="9" fontId="5" fillId="0" borderId="0" xfId="0" applyNumberFormat="1" applyFont="1" applyAlignment="1">
      <alignment horizontal="center"/>
    </xf>
    <xf numFmtId="10" fontId="5" fillId="0" borderId="0" xfId="0" applyNumberFormat="1" applyFont="1" applyAlignment="1">
      <alignment horizontal="center"/>
    </xf>
    <xf numFmtId="0" fontId="2" fillId="2" borderId="1" xfId="0" applyFont="1" applyFill="1" applyBorder="1" applyAlignment="1">
      <alignment vertical="center"/>
    </xf>
    <xf numFmtId="0" fontId="8" fillId="0" borderId="1" xfId="0" applyFont="1" applyBorder="1"/>
    <xf numFmtId="169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2" borderId="12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3" fontId="12" fillId="0" borderId="2" xfId="0" applyNumberFormat="1" applyFont="1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3" fontId="12" fillId="3" borderId="12" xfId="0" applyNumberFormat="1" applyFont="1" applyFill="1" applyBorder="1" applyAlignment="1">
      <alignment horizontal="center" vertical="center"/>
    </xf>
    <xf numFmtId="3" fontId="12" fillId="3" borderId="1" xfId="0" applyNumberFormat="1" applyFont="1" applyFill="1" applyBorder="1" applyAlignment="1">
      <alignment horizontal="center" vertical="center"/>
    </xf>
    <xf numFmtId="0" fontId="12" fillId="3" borderId="13" xfId="0" applyFont="1" applyFill="1" applyBorder="1"/>
    <xf numFmtId="3" fontId="1" fillId="3" borderId="13" xfId="0" applyNumberFormat="1" applyFont="1" applyFill="1" applyBorder="1" applyAlignment="1">
      <alignment horizontal="center" vertical="center"/>
    </xf>
    <xf numFmtId="3" fontId="12" fillId="3" borderId="13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right" vertical="center"/>
    </xf>
    <xf numFmtId="3" fontId="1" fillId="0" borderId="1" xfId="0" applyNumberFormat="1" applyFont="1" applyBorder="1"/>
    <xf numFmtId="0" fontId="18" fillId="0" borderId="0" xfId="0" applyFont="1"/>
    <xf numFmtId="0" fontId="19" fillId="0" borderId="0" xfId="0" applyFont="1"/>
    <xf numFmtId="0" fontId="1" fillId="0" borderId="0" xfId="0" applyFont="1" applyAlignment="1">
      <alignment horizontal="left"/>
    </xf>
    <xf numFmtId="166" fontId="12" fillId="0" borderId="0" xfId="0" applyNumberFormat="1" applyFont="1"/>
    <xf numFmtId="168" fontId="1" fillId="0" borderId="0" xfId="0" applyNumberFormat="1" applyFont="1"/>
    <xf numFmtId="0" fontId="2" fillId="2" borderId="14" xfId="0" applyFont="1" applyFill="1" applyBorder="1"/>
    <xf numFmtId="0" fontId="8" fillId="0" borderId="0" xfId="0" applyFont="1" applyAlignment="1">
      <alignment horizontal="center"/>
    </xf>
    <xf numFmtId="0" fontId="21" fillId="2" borderId="15" xfId="0" applyFont="1" applyFill="1" applyBorder="1" applyAlignment="1"/>
    <xf numFmtId="0" fontId="1" fillId="0" borderId="5" xfId="0" applyFont="1" applyBorder="1"/>
    <xf numFmtId="3" fontId="1" fillId="0" borderId="5" xfId="0" applyNumberFormat="1" applyFont="1" applyBorder="1" applyAlignment="1">
      <alignment horizontal="center"/>
    </xf>
    <xf numFmtId="0" fontId="1" fillId="0" borderId="6" xfId="0" applyFont="1" applyBorder="1"/>
    <xf numFmtId="3" fontId="1" fillId="0" borderId="6" xfId="0" applyNumberFormat="1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1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6" xfId="0" applyFont="1" applyBorder="1" applyAlignment="1">
      <alignment horizontal="center"/>
    </xf>
    <xf numFmtId="9" fontId="22" fillId="0" borderId="6" xfId="0" applyNumberFormat="1" applyFont="1" applyBorder="1" applyAlignment="1">
      <alignment horizontal="center"/>
    </xf>
    <xf numFmtId="9" fontId="22" fillId="0" borderId="6" xfId="0" applyNumberFormat="1" applyFont="1" applyBorder="1" applyAlignment="1">
      <alignment horizontal="center"/>
    </xf>
    <xf numFmtId="9" fontId="1" fillId="0" borderId="5" xfId="0" applyNumberFormat="1" applyFont="1" applyBorder="1" applyAlignment="1">
      <alignment horizontal="center"/>
    </xf>
    <xf numFmtId="9" fontId="22" fillId="0" borderId="5" xfId="0" applyNumberFormat="1" applyFont="1" applyBorder="1" applyAlignment="1">
      <alignment horizontal="center"/>
    </xf>
    <xf numFmtId="9" fontId="22" fillId="0" borderId="0" xfId="0" applyNumberFormat="1" applyFont="1" applyAlignment="1">
      <alignment horizontal="center"/>
    </xf>
    <xf numFmtId="9" fontId="1" fillId="0" borderId="6" xfId="0" applyNumberFormat="1" applyFont="1" applyBorder="1" applyAlignment="1">
      <alignment horizontal="center"/>
    </xf>
    <xf numFmtId="0" fontId="1" fillId="0" borderId="3" xfId="0" applyFont="1" applyBorder="1"/>
    <xf numFmtId="3" fontId="1" fillId="0" borderId="3" xfId="0" applyNumberFormat="1" applyFont="1" applyBorder="1" applyAlignment="1">
      <alignment horizontal="center"/>
    </xf>
    <xf numFmtId="0" fontId="23" fillId="0" borderId="0" xfId="0" applyFont="1"/>
    <xf numFmtId="3" fontId="23" fillId="0" borderId="0" xfId="0" applyNumberFormat="1" applyFont="1" applyAlignment="1">
      <alignment horizontal="center"/>
    </xf>
    <xf numFmtId="0" fontId="8" fillId="0" borderId="0" xfId="0" applyFont="1"/>
    <xf numFmtId="9" fontId="8" fillId="0" borderId="5" xfId="0" applyNumberFormat="1" applyFont="1" applyBorder="1" applyAlignment="1">
      <alignment horizontal="center"/>
    </xf>
    <xf numFmtId="3" fontId="8" fillId="0" borderId="3" xfId="0" applyNumberFormat="1" applyFont="1" applyBorder="1" applyAlignment="1">
      <alignment horizontal="center"/>
    </xf>
    <xf numFmtId="9" fontId="1" fillId="0" borderId="0" xfId="0" applyNumberFormat="1" applyFont="1" applyAlignment="1">
      <alignment horizontal="center"/>
    </xf>
    <xf numFmtId="0" fontId="2" fillId="2" borderId="16" xfId="0" applyFont="1" applyFill="1" applyBorder="1"/>
    <xf numFmtId="3" fontId="8" fillId="0" borderId="0" xfId="0" applyNumberFormat="1" applyFont="1" applyAlignment="1">
      <alignment horizontal="center"/>
    </xf>
    <xf numFmtId="0" fontId="8" fillId="0" borderId="3" xfId="0" applyFont="1" applyBorder="1"/>
    <xf numFmtId="0" fontId="1" fillId="0" borderId="5" xfId="0" applyFont="1" applyBorder="1" applyAlignment="1">
      <alignment horizontal="left"/>
    </xf>
    <xf numFmtId="3" fontId="1" fillId="0" borderId="5" xfId="0" applyNumberFormat="1" applyFont="1" applyBorder="1" applyAlignment="1">
      <alignment horizontal="center"/>
    </xf>
    <xf numFmtId="3" fontId="1" fillId="0" borderId="0" xfId="0" applyNumberFormat="1" applyFont="1" applyAlignment="1">
      <alignment horizontal="left"/>
    </xf>
    <xf numFmtId="3" fontId="1" fillId="0" borderId="0" xfId="0" applyNumberFormat="1" applyFont="1" applyAlignment="1">
      <alignment horizontal="center"/>
    </xf>
    <xf numFmtId="0" fontId="8" fillId="0" borderId="3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24" fillId="0" borderId="0" xfId="0" applyFont="1" applyAlignment="1">
      <alignment horizontal="left" wrapText="1"/>
    </xf>
    <xf numFmtId="3" fontId="8" fillId="0" borderId="0" xfId="0" applyNumberFormat="1" applyFont="1" applyAlignment="1">
      <alignment horizontal="center" vertical="center"/>
    </xf>
    <xf numFmtId="3" fontId="22" fillId="0" borderId="5" xfId="0" applyNumberFormat="1" applyFont="1" applyBorder="1" applyAlignment="1">
      <alignment horizontal="center"/>
    </xf>
    <xf numFmtId="3" fontId="22" fillId="0" borderId="5" xfId="0" applyNumberFormat="1" applyFont="1" applyBorder="1" applyAlignment="1">
      <alignment horizontal="center"/>
    </xf>
    <xf numFmtId="3" fontId="22" fillId="0" borderId="0" xfId="0" applyNumberFormat="1" applyFont="1" applyAlignment="1">
      <alignment horizontal="center"/>
    </xf>
    <xf numFmtId="3" fontId="22" fillId="0" borderId="0" xfId="0" applyNumberFormat="1" applyFont="1" applyAlignment="1">
      <alignment horizontal="center"/>
    </xf>
    <xf numFmtId="3" fontId="22" fillId="0" borderId="6" xfId="0" applyNumberFormat="1" applyFont="1" applyBorder="1" applyAlignment="1">
      <alignment horizontal="center"/>
    </xf>
    <xf numFmtId="3" fontId="22" fillId="0" borderId="6" xfId="0" applyNumberFormat="1" applyFont="1" applyBorder="1" applyAlignment="1">
      <alignment horizontal="center"/>
    </xf>
    <xf numFmtId="3" fontId="25" fillId="0" borderId="0" xfId="0" applyNumberFormat="1" applyFont="1" applyAlignment="1">
      <alignment horizontal="center"/>
    </xf>
    <xf numFmtId="0" fontId="1" fillId="0" borderId="5" xfId="0" applyFont="1" applyBorder="1" applyAlignment="1">
      <alignment horizontal="left"/>
    </xf>
    <xf numFmtId="3" fontId="8" fillId="0" borderId="6" xfId="0" applyNumberFormat="1" applyFont="1" applyBorder="1" applyAlignment="1">
      <alignment horizontal="center"/>
    </xf>
    <xf numFmtId="0" fontId="26" fillId="0" borderId="5" xfId="0" applyFont="1" applyBorder="1"/>
    <xf numFmtId="0" fontId="26" fillId="0" borderId="0" xfId="0" applyFont="1"/>
    <xf numFmtId="0" fontId="1" fillId="0" borderId="0" xfId="0" applyFont="1" applyAlignment="1"/>
    <xf numFmtId="164" fontId="1" fillId="0" borderId="5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164" fontId="22" fillId="0" borderId="0" xfId="0" applyNumberFormat="1" applyFont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8" fillId="0" borderId="3" xfId="0" applyNumberFormat="1" applyFont="1" applyBorder="1" applyAlignment="1">
      <alignment horizontal="center"/>
    </xf>
    <xf numFmtId="9" fontId="8" fillId="0" borderId="0" xfId="0" applyNumberFormat="1" applyFont="1" applyAlignment="1">
      <alignment horizontal="center"/>
    </xf>
    <xf numFmtId="0" fontId="8" fillId="0" borderId="5" xfId="0" applyFont="1" applyBorder="1"/>
    <xf numFmtId="0" fontId="8" fillId="0" borderId="6" xfId="0" applyFont="1" applyBorder="1"/>
    <xf numFmtId="9" fontId="8" fillId="0" borderId="6" xfId="0" applyNumberFormat="1" applyFont="1" applyBorder="1" applyAlignment="1">
      <alignment horizontal="center"/>
    </xf>
    <xf numFmtId="3" fontId="8" fillId="0" borderId="5" xfId="0" applyNumberFormat="1" applyFont="1" applyBorder="1" applyAlignment="1">
      <alignment horizontal="center"/>
    </xf>
    <xf numFmtId="169" fontId="1" fillId="0" borderId="5" xfId="0" applyNumberFormat="1" applyFont="1" applyBorder="1" applyAlignment="1">
      <alignment horizontal="center"/>
    </xf>
    <xf numFmtId="0" fontId="22" fillId="0" borderId="0" xfId="0" applyFont="1" applyAlignment="1">
      <alignment horizontal="center"/>
    </xf>
    <xf numFmtId="0" fontId="22" fillId="0" borderId="6" xfId="0" applyFont="1" applyBorder="1" applyAlignment="1">
      <alignment horizontal="center"/>
    </xf>
    <xf numFmtId="0" fontId="1" fillId="4" borderId="13" xfId="0" applyFont="1" applyFill="1" applyBorder="1"/>
    <xf numFmtId="3" fontId="1" fillId="4" borderId="13" xfId="0" applyNumberFormat="1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166" fontId="1" fillId="0" borderId="0" xfId="0" applyNumberFormat="1" applyFont="1" applyAlignment="1">
      <alignment horizontal="center"/>
    </xf>
    <xf numFmtId="10" fontId="1" fillId="0" borderId="5" xfId="0" applyNumberFormat="1" applyFont="1" applyBorder="1" applyAlignment="1">
      <alignment horizontal="center"/>
    </xf>
    <xf numFmtId="0" fontId="2" fillId="2" borderId="15" xfId="0" applyFont="1" applyFill="1" applyBorder="1"/>
    <xf numFmtId="0" fontId="1" fillId="4" borderId="15" xfId="0" applyFont="1" applyFill="1" applyBorder="1"/>
    <xf numFmtId="3" fontId="1" fillId="4" borderId="15" xfId="0" applyNumberFormat="1" applyFont="1" applyFill="1" applyBorder="1" applyAlignment="1">
      <alignment horizontal="center"/>
    </xf>
    <xf numFmtId="0" fontId="8" fillId="4" borderId="13" xfId="0" applyFont="1" applyFill="1" applyBorder="1"/>
    <xf numFmtId="3" fontId="8" fillId="4" borderId="13" xfId="0" applyNumberFormat="1" applyFont="1" applyFill="1" applyBorder="1" applyAlignment="1">
      <alignment horizontal="center"/>
    </xf>
    <xf numFmtId="3" fontId="22" fillId="4" borderId="13" xfId="0" applyNumberFormat="1" applyFont="1" applyFill="1" applyBorder="1" applyAlignment="1">
      <alignment horizontal="center"/>
    </xf>
    <xf numFmtId="0" fontId="8" fillId="4" borderId="16" xfId="0" applyFont="1" applyFill="1" applyBorder="1"/>
    <xf numFmtId="3" fontId="8" fillId="4" borderId="16" xfId="0" applyNumberFormat="1" applyFont="1" applyFill="1" applyBorder="1" applyAlignment="1">
      <alignment horizontal="center"/>
    </xf>
    <xf numFmtId="0" fontId="1" fillId="4" borderId="16" xfId="0" applyFont="1" applyFill="1" applyBorder="1"/>
    <xf numFmtId="3" fontId="1" fillId="4" borderId="16" xfId="0" applyNumberFormat="1" applyFont="1" applyFill="1" applyBorder="1" applyAlignment="1">
      <alignment horizontal="center"/>
    </xf>
    <xf numFmtId="0" fontId="27" fillId="0" borderId="0" xfId="0" applyFont="1"/>
    <xf numFmtId="3" fontId="27" fillId="0" borderId="0" xfId="0" applyNumberFormat="1" applyFont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165" fontId="1" fillId="4" borderId="13" xfId="0" applyNumberFormat="1" applyFont="1" applyFill="1" applyBorder="1" applyAlignment="1">
      <alignment horizontal="center"/>
    </xf>
    <xf numFmtId="0" fontId="8" fillId="4" borderId="13" xfId="0" applyFont="1" applyFill="1" applyBorder="1" applyAlignment="1">
      <alignment horizontal="center"/>
    </xf>
    <xf numFmtId="164" fontId="6" fillId="0" borderId="5" xfId="0" applyNumberFormat="1" applyFont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164" fontId="6" fillId="0" borderId="6" xfId="0" applyNumberFormat="1" applyFont="1" applyBorder="1" applyAlignment="1">
      <alignment horizontal="center"/>
    </xf>
    <xf numFmtId="0" fontId="1" fillId="0" borderId="0" xfId="0" applyFont="1"/>
    <xf numFmtId="0" fontId="0" fillId="0" borderId="0" xfId="0" applyFont="1" applyAlignment="1"/>
    <xf numFmtId="0" fontId="0" fillId="0" borderId="0" xfId="0" applyFont="1" applyAlignment="1">
      <alignment horizontal="center" vertical="center" wrapText="1"/>
    </xf>
    <xf numFmtId="0" fontId="0" fillId="0" borderId="22" xfId="0" applyFont="1" applyBorder="1" applyAlignment="1"/>
    <xf numFmtId="0" fontId="28" fillId="0" borderId="22" xfId="0" applyFont="1" applyBorder="1" applyAlignment="1">
      <alignment horizontal="justify" vertical="center"/>
    </xf>
    <xf numFmtId="0" fontId="29" fillId="0" borderId="22" xfId="0" applyFont="1" applyFill="1" applyBorder="1" applyAlignment="1">
      <alignment horizontal="right" vertical="center"/>
    </xf>
    <xf numFmtId="0" fontId="29" fillId="5" borderId="0" xfId="0" applyFont="1" applyFill="1" applyAlignment="1">
      <alignment horizontal="center" vertical="center" wrapText="1"/>
    </xf>
    <xf numFmtId="0" fontId="29" fillId="0" borderId="22" xfId="0" applyFont="1" applyBorder="1" applyAlignment="1">
      <alignment horizontal="center" vertical="center"/>
    </xf>
    <xf numFmtId="0" fontId="29" fillId="0" borderId="22" xfId="0" applyFont="1" applyBorder="1" applyAlignment="1">
      <alignment horizontal="center" vertical="center" wrapText="1"/>
    </xf>
    <xf numFmtId="0" fontId="29" fillId="0" borderId="22" xfId="0" applyFont="1" applyBorder="1" applyAlignment="1">
      <alignment horizontal="center"/>
    </xf>
    <xf numFmtId="0" fontId="29" fillId="6" borderId="22" xfId="0" applyFont="1" applyFill="1" applyBorder="1" applyAlignment="1">
      <alignment horizontal="center"/>
    </xf>
    <xf numFmtId="0" fontId="29" fillId="6" borderId="22" xfId="0" applyFont="1" applyFill="1" applyBorder="1" applyAlignment="1">
      <alignment horizontal="center" vertical="center" wrapText="1"/>
    </xf>
    <xf numFmtId="0" fontId="0" fillId="6" borderId="22" xfId="0" applyFont="1" applyFill="1" applyBorder="1" applyAlignment="1"/>
    <xf numFmtId="166" fontId="12" fillId="0" borderId="1" xfId="0" applyNumberFormat="1" applyFont="1" applyBorder="1" applyAlignment="1">
      <alignment horizontal="center"/>
    </xf>
    <xf numFmtId="22" fontId="1" fillId="0" borderId="1" xfId="0" applyNumberFormat="1" applyFont="1" applyBorder="1" applyAlignment="1">
      <alignment horizontal="center" vertical="center"/>
    </xf>
    <xf numFmtId="3" fontId="1" fillId="7" borderId="1" xfId="0" applyNumberFormat="1" applyFont="1" applyFill="1" applyBorder="1" applyAlignment="1">
      <alignment horizontal="center"/>
    </xf>
    <xf numFmtId="0" fontId="30" fillId="9" borderId="0" xfId="0" applyFont="1" applyFill="1"/>
    <xf numFmtId="0" fontId="1" fillId="8" borderId="0" xfId="0" applyFont="1" applyFill="1" applyAlignment="1">
      <alignment horizontal="center"/>
    </xf>
    <xf numFmtId="0" fontId="0" fillId="0" borderId="20" xfId="0" applyFont="1" applyBorder="1" applyAlignment="1"/>
    <xf numFmtId="10" fontId="0" fillId="8" borderId="20" xfId="2" applyNumberFormat="1" applyFont="1" applyFill="1" applyBorder="1" applyAlignment="1"/>
    <xf numFmtId="10" fontId="1" fillId="0" borderId="0" xfId="2" applyNumberFormat="1" applyFont="1" applyAlignment="1">
      <alignment horizontal="center"/>
    </xf>
    <xf numFmtId="9" fontId="1" fillId="8" borderId="1" xfId="0" applyNumberFormat="1" applyFont="1" applyFill="1" applyBorder="1" applyAlignment="1">
      <alignment horizontal="center" vertical="center"/>
    </xf>
    <xf numFmtId="10" fontId="1" fillId="0" borderId="22" xfId="0" applyNumberFormat="1" applyFont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left"/>
    </xf>
    <xf numFmtId="3" fontId="1" fillId="0" borderId="20" xfId="0" applyNumberFormat="1" applyFont="1" applyBorder="1" applyAlignment="1">
      <alignment horizontal="center"/>
    </xf>
    <xf numFmtId="10" fontId="1" fillId="0" borderId="20" xfId="0" applyNumberFormat="1" applyFont="1" applyBorder="1" applyAlignment="1">
      <alignment horizontal="center"/>
    </xf>
    <xf numFmtId="0" fontId="2" fillId="2" borderId="23" xfId="0" applyFont="1" applyFill="1" applyBorder="1" applyAlignment="1">
      <alignment horizontal="left"/>
    </xf>
    <xf numFmtId="3" fontId="1" fillId="0" borderId="24" xfId="0" applyNumberFormat="1" applyFont="1" applyBorder="1" applyAlignment="1">
      <alignment horizontal="center"/>
    </xf>
    <xf numFmtId="10" fontId="1" fillId="0" borderId="24" xfId="0" applyNumberFormat="1" applyFont="1" applyBorder="1" applyAlignment="1">
      <alignment horizontal="center"/>
    </xf>
    <xf numFmtId="10" fontId="1" fillId="0" borderId="25" xfId="0" applyNumberFormat="1" applyFont="1" applyBorder="1" applyAlignment="1">
      <alignment horizontal="center"/>
    </xf>
    <xf numFmtId="0" fontId="2" fillId="2" borderId="26" xfId="0" applyFont="1" applyFill="1" applyBorder="1" applyAlignment="1">
      <alignment horizontal="left"/>
    </xf>
    <xf numFmtId="10" fontId="1" fillId="0" borderId="27" xfId="0" applyNumberFormat="1" applyFont="1" applyBorder="1" applyAlignment="1">
      <alignment horizontal="center"/>
    </xf>
    <xf numFmtId="0" fontId="2" fillId="2" borderId="28" xfId="0" applyFont="1" applyFill="1" applyBorder="1" applyAlignment="1">
      <alignment horizontal="left"/>
    </xf>
    <xf numFmtId="3" fontId="1" fillId="0" borderId="29" xfId="0" applyNumberFormat="1" applyFont="1" applyBorder="1" applyAlignment="1">
      <alignment horizontal="center"/>
    </xf>
    <xf numFmtId="10" fontId="1" fillId="0" borderId="29" xfId="0" applyNumberFormat="1" applyFont="1" applyBorder="1" applyAlignment="1">
      <alignment horizontal="center"/>
    </xf>
    <xf numFmtId="10" fontId="1" fillId="0" borderId="30" xfId="0" applyNumberFormat="1" applyFont="1" applyBorder="1" applyAlignment="1">
      <alignment horizontal="center"/>
    </xf>
    <xf numFmtId="0" fontId="2" fillId="2" borderId="31" xfId="0" applyFont="1" applyFill="1" applyBorder="1" applyAlignment="1">
      <alignment horizontal="left"/>
    </xf>
    <xf numFmtId="10" fontId="1" fillId="0" borderId="32" xfId="0" applyNumberFormat="1" applyFont="1" applyBorder="1" applyAlignment="1">
      <alignment horizontal="center"/>
    </xf>
    <xf numFmtId="0" fontId="2" fillId="2" borderId="25" xfId="0" applyFont="1" applyFill="1" applyBorder="1" applyAlignment="1">
      <alignment horizontal="left"/>
    </xf>
    <xf numFmtId="10" fontId="1" fillId="0" borderId="28" xfId="0" applyNumberFormat="1" applyFont="1" applyBorder="1" applyAlignment="1">
      <alignment horizontal="center"/>
    </xf>
    <xf numFmtId="0" fontId="2" fillId="2" borderId="30" xfId="0" applyFont="1" applyFill="1" applyBorder="1" applyAlignment="1">
      <alignment horizontal="left"/>
    </xf>
    <xf numFmtId="0" fontId="2" fillId="10" borderId="20" xfId="0" applyFont="1" applyFill="1" applyBorder="1" applyAlignment="1">
      <alignment horizontal="left"/>
    </xf>
    <xf numFmtId="0" fontId="2" fillId="2" borderId="24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/>
    </xf>
    <xf numFmtId="0" fontId="34" fillId="2" borderId="26" xfId="0" applyFont="1" applyFill="1" applyBorder="1" applyAlignment="1">
      <alignment horizontal="left"/>
    </xf>
    <xf numFmtId="0" fontId="34" fillId="2" borderId="28" xfId="0" applyFont="1" applyFill="1" applyBorder="1" applyAlignment="1">
      <alignment horizontal="left"/>
    </xf>
    <xf numFmtId="3" fontId="1" fillId="0" borderId="27" xfId="0" applyNumberFormat="1" applyFont="1" applyBorder="1" applyAlignment="1">
      <alignment horizontal="center"/>
    </xf>
    <xf numFmtId="3" fontId="1" fillId="0" borderId="26" xfId="0" applyNumberFormat="1" applyFont="1" applyBorder="1" applyAlignment="1">
      <alignment horizontal="center"/>
    </xf>
    <xf numFmtId="9" fontId="1" fillId="0" borderId="25" xfId="0" applyNumberFormat="1" applyFont="1" applyBorder="1" applyAlignment="1">
      <alignment horizontal="center"/>
    </xf>
    <xf numFmtId="9" fontId="1" fillId="0" borderId="27" xfId="0" applyNumberFormat="1" applyFont="1" applyBorder="1" applyAlignment="1">
      <alignment horizontal="center"/>
    </xf>
    <xf numFmtId="9" fontId="1" fillId="0" borderId="30" xfId="0" applyNumberFormat="1" applyFont="1" applyBorder="1" applyAlignment="1">
      <alignment horizontal="center"/>
    </xf>
    <xf numFmtId="0" fontId="1" fillId="0" borderId="0" xfId="0" applyFont="1"/>
    <xf numFmtId="0" fontId="0" fillId="0" borderId="0" xfId="0" applyFont="1" applyAlignment="1"/>
    <xf numFmtId="0" fontId="4" fillId="0" borderId="20" xfId="0" applyFont="1" applyBorder="1"/>
    <xf numFmtId="0" fontId="2" fillId="10" borderId="20" xfId="0" applyFont="1" applyFill="1" applyBorder="1" applyAlignment="1">
      <alignment horizontal="center" vertical="center"/>
    </xf>
    <xf numFmtId="0" fontId="1" fillId="0" borderId="33" xfId="0" applyFont="1" applyBorder="1"/>
    <xf numFmtId="0" fontId="1" fillId="0" borderId="34" xfId="0" applyFont="1" applyBorder="1"/>
    <xf numFmtId="3" fontId="1" fillId="0" borderId="33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 vertical="center"/>
    </xf>
    <xf numFmtId="9" fontId="1" fillId="0" borderId="1" xfId="2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" fontId="0" fillId="0" borderId="22" xfId="0" applyNumberFormat="1" applyFont="1" applyBorder="1" applyAlignment="1"/>
    <xf numFmtId="0" fontId="1" fillId="0" borderId="22" xfId="0" applyFont="1" applyBorder="1" applyAlignment="1">
      <alignment wrapText="1"/>
    </xf>
    <xf numFmtId="9" fontId="1" fillId="0" borderId="22" xfId="2" applyFont="1" applyBorder="1" applyAlignment="1">
      <alignment wrapText="1"/>
    </xf>
    <xf numFmtId="10" fontId="2" fillId="2" borderId="20" xfId="2" applyNumberFormat="1" applyFont="1" applyFill="1" applyBorder="1" applyAlignment="1">
      <alignment horizontal="center" vertical="center" wrapText="1"/>
    </xf>
    <xf numFmtId="10" fontId="12" fillId="0" borderId="1" xfId="0" applyNumberFormat="1" applyFont="1" applyBorder="1" applyAlignment="1">
      <alignment horizontal="center"/>
    </xf>
    <xf numFmtId="9" fontId="1" fillId="0" borderId="20" xfId="0" applyNumberFormat="1" applyFont="1" applyBorder="1" applyAlignment="1">
      <alignment horizontal="center" vertical="center"/>
    </xf>
    <xf numFmtId="9" fontId="1" fillId="0" borderId="12" xfId="0" applyNumberFormat="1" applyFont="1" applyBorder="1" applyAlignment="1">
      <alignment horizontal="center" vertical="center"/>
    </xf>
    <xf numFmtId="10" fontId="1" fillId="0" borderId="12" xfId="0" applyNumberFormat="1" applyFont="1" applyBorder="1" applyAlignment="1">
      <alignment horizontal="center" vertical="center"/>
    </xf>
    <xf numFmtId="166" fontId="1" fillId="0" borderId="12" xfId="0" applyNumberFormat="1" applyFont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164" fontId="0" fillId="0" borderId="22" xfId="2" applyNumberFormat="1" applyFont="1" applyBorder="1" applyAlignment="1"/>
    <xf numFmtId="164" fontId="0" fillId="0" borderId="31" xfId="2" applyNumberFormat="1" applyFont="1" applyBorder="1" applyAlignment="1"/>
    <xf numFmtId="166" fontId="1" fillId="0" borderId="22" xfId="0" applyNumberFormat="1" applyFont="1" applyBorder="1" applyAlignment="1">
      <alignment horizontal="center" vertical="center"/>
    </xf>
    <xf numFmtId="9" fontId="2" fillId="4" borderId="13" xfId="0" applyNumberFormat="1" applyFont="1" applyFill="1" applyBorder="1" applyAlignment="1">
      <alignment horizontal="center"/>
    </xf>
    <xf numFmtId="165" fontId="1" fillId="0" borderId="0" xfId="3" applyNumberFormat="1" applyFont="1" applyAlignment="1">
      <alignment horizontal="center"/>
    </xf>
    <xf numFmtId="165" fontId="2" fillId="4" borderId="13" xfId="0" applyNumberFormat="1" applyFont="1" applyFill="1" applyBorder="1" applyAlignment="1">
      <alignment horizontal="center"/>
    </xf>
    <xf numFmtId="165" fontId="1" fillId="8" borderId="0" xfId="0" applyNumberFormat="1" applyFont="1" applyFill="1" applyAlignment="1">
      <alignment horizontal="center"/>
    </xf>
    <xf numFmtId="43" fontId="1" fillId="0" borderId="0" xfId="0" applyNumberFormat="1" applyFont="1" applyAlignment="1">
      <alignment horizontal="center"/>
    </xf>
    <xf numFmtId="9" fontId="1" fillId="0" borderId="0" xfId="2" applyFont="1" applyAlignment="1">
      <alignment horizontal="center"/>
    </xf>
    <xf numFmtId="3" fontId="1" fillId="11" borderId="0" xfId="0" applyNumberFormat="1" applyFont="1" applyFill="1" applyAlignment="1">
      <alignment horizontal="center"/>
    </xf>
    <xf numFmtId="9" fontId="1" fillId="0" borderId="20" xfId="0" applyNumberFormat="1" applyFont="1" applyBorder="1" applyAlignment="1">
      <alignment horizontal="center"/>
    </xf>
    <xf numFmtId="3" fontId="1" fillId="11" borderId="31" xfId="0" applyNumberFormat="1" applyFont="1" applyFill="1" applyBorder="1" applyAlignment="1">
      <alignment horizontal="center"/>
    </xf>
    <xf numFmtId="3" fontId="1" fillId="11" borderId="20" xfId="0" applyNumberFormat="1" applyFont="1" applyFill="1" applyBorder="1" applyAlignment="1">
      <alignment horizontal="center"/>
    </xf>
    <xf numFmtId="0" fontId="0" fillId="0" borderId="0" xfId="0" applyFont="1" applyAlignment="1"/>
    <xf numFmtId="0" fontId="1" fillId="0" borderId="0" xfId="0" applyFont="1" applyAlignment="1">
      <alignment horizont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9" fontId="36" fillId="0" borderId="5" xfId="0" applyNumberFormat="1" applyFont="1" applyBorder="1" applyAlignment="1">
      <alignment horizontal="center"/>
    </xf>
    <xf numFmtId="3" fontId="1" fillId="11" borderId="0" xfId="0" applyNumberFormat="1" applyFont="1" applyFill="1" applyAlignment="1">
      <alignment horizontal="right"/>
    </xf>
    <xf numFmtId="0" fontId="1" fillId="0" borderId="20" xfId="0" applyFont="1" applyFill="1" applyBorder="1" applyAlignment="1">
      <alignment horizontal="center"/>
    </xf>
    <xf numFmtId="3" fontId="1" fillId="0" borderId="20" xfId="0" applyNumberFormat="1" applyFont="1" applyFill="1" applyBorder="1" applyAlignment="1">
      <alignment horizontal="center"/>
    </xf>
    <xf numFmtId="10" fontId="1" fillId="0" borderId="20" xfId="0" applyNumberFormat="1" applyFont="1" applyFill="1" applyBorder="1" applyAlignment="1">
      <alignment horizontal="center"/>
    </xf>
    <xf numFmtId="168" fontId="0" fillId="0" borderId="22" xfId="1" applyNumberFormat="1" applyFont="1" applyBorder="1" applyAlignment="1"/>
    <xf numFmtId="0" fontId="2" fillId="2" borderId="21" xfId="0" applyFont="1" applyFill="1" applyBorder="1"/>
    <xf numFmtId="168" fontId="0" fillId="0" borderId="35" xfId="1" applyNumberFormat="1" applyFont="1" applyBorder="1" applyAlignment="1"/>
    <xf numFmtId="0" fontId="2" fillId="2" borderId="22" xfId="0" applyFont="1" applyFill="1" applyBorder="1" applyAlignment="1">
      <alignment vertical="center" wrapText="1"/>
    </xf>
    <xf numFmtId="0" fontId="2" fillId="2" borderId="22" xfId="0" applyFont="1" applyFill="1" applyBorder="1" applyAlignment="1">
      <alignment horizontal="center" vertical="center"/>
    </xf>
    <xf numFmtId="3" fontId="1" fillId="0" borderId="19" xfId="0" applyNumberFormat="1" applyFont="1" applyBorder="1" applyAlignment="1">
      <alignment horizontal="center"/>
    </xf>
    <xf numFmtId="0" fontId="2" fillId="0" borderId="20" xfId="0" applyFont="1" applyFill="1" applyBorder="1" applyAlignment="1">
      <alignment horizontal="left"/>
    </xf>
    <xf numFmtId="166" fontId="1" fillId="0" borderId="20" xfId="1" applyNumberFormat="1" applyFont="1" applyFill="1" applyBorder="1" applyAlignment="1">
      <alignment horizontal="center"/>
    </xf>
    <xf numFmtId="166" fontId="37" fillId="0" borderId="20" xfId="1" applyNumberFormat="1" applyFont="1" applyFill="1" applyBorder="1" applyAlignment="1">
      <alignment horizontal="center"/>
    </xf>
    <xf numFmtId="0" fontId="12" fillId="0" borderId="8" xfId="0" applyFont="1" applyBorder="1" applyAlignment="1">
      <alignment horizontal="center" vertical="center"/>
    </xf>
    <xf numFmtId="0" fontId="1" fillId="0" borderId="0" xfId="0" applyFont="1"/>
    <xf numFmtId="0" fontId="0" fillId="0" borderId="0" xfId="0" applyFont="1" applyAlignment="1"/>
    <xf numFmtId="0" fontId="38" fillId="0" borderId="0" xfId="0" applyFont="1" applyAlignment="1"/>
    <xf numFmtId="0" fontId="1" fillId="0" borderId="0" xfId="0" applyFont="1"/>
    <xf numFmtId="0" fontId="0" fillId="0" borderId="0" xfId="0" applyFont="1" applyAlignment="1"/>
    <xf numFmtId="3" fontId="12" fillId="0" borderId="8" xfId="0" applyNumberFormat="1" applyFont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3" fontId="1" fillId="3" borderId="9" xfId="0" applyNumberFormat="1" applyFont="1" applyFill="1" applyBorder="1" applyAlignment="1">
      <alignment horizontal="center" vertical="center"/>
    </xf>
    <xf numFmtId="3" fontId="12" fillId="3" borderId="9" xfId="0" applyNumberFormat="1" applyFont="1" applyFill="1" applyBorder="1" applyAlignment="1">
      <alignment horizontal="center" vertical="center"/>
    </xf>
    <xf numFmtId="0" fontId="1" fillId="0" borderId="0" xfId="0" applyFont="1"/>
    <xf numFmtId="0" fontId="0" fillId="0" borderId="0" xfId="0" applyFont="1" applyAlignment="1"/>
    <xf numFmtId="0" fontId="12" fillId="8" borderId="1" xfId="0" applyFont="1" applyFill="1" applyBorder="1" applyAlignment="1">
      <alignment horizontal="center" vertical="center"/>
    </xf>
    <xf numFmtId="0" fontId="12" fillId="8" borderId="8" xfId="0" applyFont="1" applyFill="1" applyBorder="1" applyAlignment="1">
      <alignment horizontal="center" vertical="center"/>
    </xf>
    <xf numFmtId="3" fontId="12" fillId="3" borderId="36" xfId="0" applyNumberFormat="1" applyFont="1" applyFill="1" applyBorder="1" applyAlignment="1">
      <alignment horizontal="center" vertical="center"/>
    </xf>
    <xf numFmtId="3" fontId="12" fillId="3" borderId="22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4" fillId="0" borderId="9" xfId="0" applyFont="1" applyBorder="1"/>
    <xf numFmtId="0" fontId="4" fillId="0" borderId="10" xfId="0" applyFont="1" applyBorder="1"/>
    <xf numFmtId="0" fontId="1" fillId="0" borderId="8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4" fillId="0" borderId="4" xfId="0" applyFont="1" applyBorder="1"/>
    <xf numFmtId="0" fontId="1" fillId="0" borderId="2" xfId="0" applyFont="1" applyBorder="1" applyAlignment="1">
      <alignment horizontal="center" vertical="center"/>
    </xf>
    <xf numFmtId="0" fontId="4" fillId="0" borderId="11" xfId="0" applyFont="1" applyBorder="1"/>
    <xf numFmtId="0" fontId="1" fillId="0" borderId="0" xfId="0" applyFont="1"/>
    <xf numFmtId="0" fontId="0" fillId="0" borderId="0" xfId="0" applyFont="1" applyAlignment="1"/>
    <xf numFmtId="9" fontId="1" fillId="0" borderId="8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4" fillId="0" borderId="3" xfId="0" applyFont="1" applyBorder="1"/>
    <xf numFmtId="0" fontId="1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 wrapText="1"/>
    </xf>
    <xf numFmtId="165" fontId="0" fillId="0" borderId="22" xfId="3" applyNumberFormat="1" applyFont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20" fillId="0" borderId="0" xfId="0" applyFont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4" fillId="0" borderId="18" xfId="0" applyFont="1" applyBorder="1"/>
    <xf numFmtId="0" fontId="2" fillId="0" borderId="20" xfId="0" applyFont="1" applyFill="1" applyBorder="1" applyAlignment="1">
      <alignment horizontal="center"/>
    </xf>
    <xf numFmtId="0" fontId="4" fillId="0" borderId="20" xfId="0" applyFont="1" applyFill="1" applyBorder="1"/>
    <xf numFmtId="0" fontId="2" fillId="2" borderId="19" xfId="0" applyFont="1" applyFill="1" applyBorder="1" applyAlignment="1">
      <alignment horizontal="center" vertical="center"/>
    </xf>
    <xf numFmtId="0" fontId="4" fillId="0" borderId="20" xfId="0" applyFont="1" applyBorder="1"/>
    <xf numFmtId="0" fontId="4" fillId="0" borderId="21" xfId="0" applyFont="1" applyBorder="1"/>
    <xf numFmtId="0" fontId="2" fillId="0" borderId="20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/>
    </xf>
    <xf numFmtId="0" fontId="4" fillId="0" borderId="24" xfId="0" applyFont="1" applyBorder="1"/>
    <xf numFmtId="0" fontId="4" fillId="0" borderId="25" xfId="0" applyFont="1" applyBorder="1"/>
    <xf numFmtId="0" fontId="2" fillId="2" borderId="23" xfId="0" applyFont="1" applyFill="1" applyBorder="1" applyAlignment="1">
      <alignment horizontal="center" vertical="center" wrapText="1"/>
    </xf>
    <xf numFmtId="0" fontId="4" fillId="0" borderId="26" xfId="0" applyFont="1" applyBorder="1"/>
    <xf numFmtId="0" fontId="4" fillId="0" borderId="28" xfId="0" applyFont="1" applyBorder="1"/>
    <xf numFmtId="3" fontId="1" fillId="0" borderId="22" xfId="0" applyNumberFormat="1" applyFont="1" applyBorder="1" applyAlignment="1">
      <alignment horizontal="center"/>
    </xf>
    <xf numFmtId="0" fontId="0" fillId="8" borderId="0" xfId="0" applyFont="1" applyFill="1" applyAlignment="1"/>
    <xf numFmtId="0" fontId="38" fillId="8" borderId="0" xfId="0" applyFont="1" applyFill="1" applyAlignment="1"/>
  </cellXfs>
  <cellStyles count="4">
    <cellStyle name="Comma" xfId="3" builtinId="3"/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customschemas.google.com/relationships/workbookmetadata" Target="metadata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292100</xdr:colOff>
      <xdr:row>18</xdr:row>
      <xdr:rowOff>31750</xdr:rowOff>
    </xdr:from>
    <xdr:to>
      <xdr:col>5</xdr:col>
      <xdr:colOff>461643</xdr:colOff>
      <xdr:row>25</xdr:row>
      <xdr:rowOff>9859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E278EA5-6C63-4A4B-8F8C-A855C0B617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11600" y="3587750"/>
          <a:ext cx="2366643" cy="1381459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Nunez, Catalina" id="{A8E4B9A9-A7B8-4CF6-B42A-222EDC42596D}" userId="S::nunez.c.8@pg.com::e421c125-762c-4852-9bf3-9329a801b8d8" providerId="AD"/>
  <person displayName="Jorge Esteban Mesías Hoyos" id="{ACF85D2A-5BC8-4FD1-AE08-89C53B1F6959}" userId="S::jorge.mesias@eia.edu.co::8432e8e8-2fd1-4f3b-9de0-6e918e98fff2" providerId="AD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O42" dT="2022-05-10T12:16:13.55" personId="{ACF85D2A-5BC8-4FD1-AE08-89C53B1F6959}" id="{7E1A7375-7D24-44CD-826B-64029646DD60}">
    <text>esto esta raro, es muy alto, debe empezar con ventas bajitas, de 10 0 5 unidades mensuales e ir subiendo</text>
  </threadedComment>
  <threadedComment ref="B50" dT="2022-05-10T12:13:12.11" personId="{ACF85D2A-5BC8-4FD1-AE08-89C53B1F6959}" id="{4C0EDBF6-4A3C-4F0A-838C-26A014F5D693}">
    <text>esto es que??? hay que tener stock</text>
  </threadedComment>
  <threadedComment ref="B50" dT="2022-05-10T20:22:09.60" personId="{A8E4B9A9-A7B8-4CF6-B42A-222EDC42596D}" id="{87A68C4D-8386-47CC-9F81-6DC80D328981}" parentId="{4C0EDBF6-4A3C-4F0A-838C-26A014F5D693}">
    <text>la maquila mínima que se puede hacer, el empaque está incluido y todo sería "stock" porque es Ecommerce</text>
  </threadedComment>
  <threadedComment ref="B63" dT="2022-05-10T12:11:36.77" personId="{ACF85D2A-5BC8-4FD1-AE08-89C53B1F6959}" id="{A1158149-E1F8-4EAC-8807-90B6CC84642F}">
    <text>de donde salieron estos costos, tiene en cuenta los empaques????</text>
  </threadedComment>
  <threadedComment ref="B63" dT="2022-05-10T20:22:51.01" personId="{A8E4B9A9-A7B8-4CF6-B42A-222EDC42596D}" id="{31EA2BBA-E39B-4CEB-8532-B8A2AF836154}" parentId="{A1158149-E1F8-4EAC-8807-90B6CC84642F}">
    <text>Ruben Dario me dió los costos de fabricación aproximados de cada producto, tiene en cuenta el empaque y que serían productos en maquila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hyperlink" Target="https://www.dane.gov.co/files/censo2018/informacion-tecnica/presentaciones-territorio/190822-CNPV-presentacion-Antioquia-Valle-de-Aburra.pdf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249977111117893"/>
  </sheetPr>
  <dimension ref="A1:AA1000"/>
  <sheetViews>
    <sheetView showGridLines="0" workbookViewId="0">
      <selection activeCell="N13" sqref="N13"/>
    </sheetView>
  </sheetViews>
  <sheetFormatPr defaultColWidth="11.23046875" defaultRowHeight="15" customHeight="1" x14ac:dyDescent="0.35"/>
  <cols>
    <col min="1" max="1" width="4.69140625" customWidth="1"/>
    <col min="2" max="2" width="25.53515625" bestFit="1" customWidth="1"/>
    <col min="3" max="3" width="13.61328125" customWidth="1"/>
    <col min="4" max="4" width="9.3046875" customWidth="1"/>
    <col min="5" max="5" width="17.3046875" customWidth="1"/>
    <col min="6" max="6" width="13.69140625" customWidth="1"/>
    <col min="7" max="7" width="10.53515625" customWidth="1"/>
    <col min="8" max="8" width="32" customWidth="1"/>
    <col min="9" max="9" width="10.53515625" customWidth="1"/>
    <col min="10" max="10" width="12.15234375" bestFit="1" customWidth="1"/>
    <col min="11" max="11" width="10.53515625" customWidth="1"/>
    <col min="12" max="12" width="20" customWidth="1"/>
    <col min="13" max="14" width="10.53515625" customWidth="1"/>
    <col min="15" max="15" width="11.4609375" customWidth="1"/>
    <col min="16" max="16" width="11.765625" customWidth="1"/>
    <col min="17" max="17" width="15.69140625" customWidth="1"/>
    <col min="18" max="19" width="10.53515625" customWidth="1"/>
    <col min="20" max="20" width="17.3828125" customWidth="1"/>
    <col min="21" max="21" width="10.53515625" customWidth="1"/>
    <col min="22" max="22" width="19.07421875" customWidth="1"/>
    <col min="23" max="23" width="10.53515625" customWidth="1"/>
    <col min="24" max="24" width="14.921875" customWidth="1"/>
    <col min="25" max="27" width="10.53515625" customWidth="1"/>
  </cols>
  <sheetData>
    <row r="1" spans="1:16" ht="15.75" customHeight="1" x14ac:dyDescent="0.35">
      <c r="A1" s="1"/>
      <c r="D1" s="1"/>
      <c r="E1" s="1"/>
      <c r="F1" s="1"/>
    </row>
    <row r="2" spans="1:16" ht="15.75" customHeight="1" x14ac:dyDescent="0.35">
      <c r="A2" s="1"/>
      <c r="B2" s="282" t="s">
        <v>0</v>
      </c>
      <c r="C2" s="283"/>
      <c r="D2" s="5"/>
      <c r="E2" s="2" t="s">
        <v>1</v>
      </c>
      <c r="F2" s="2" t="s">
        <v>0</v>
      </c>
      <c r="G2" s="1"/>
      <c r="H2" s="2" t="s">
        <v>288</v>
      </c>
      <c r="I2" s="6">
        <f>SUM(F3:F16)</f>
        <v>1448901</v>
      </c>
      <c r="K2" s="7"/>
      <c r="L2" s="8"/>
      <c r="M2" s="7"/>
      <c r="N2" s="7"/>
      <c r="O2" s="7"/>
      <c r="P2" s="7"/>
    </row>
    <row r="3" spans="1:16" ht="15.75" customHeight="1" x14ac:dyDescent="0.35">
      <c r="A3" s="1"/>
      <c r="B3" s="6" t="s">
        <v>2</v>
      </c>
      <c r="C3" s="6">
        <v>1155451</v>
      </c>
      <c r="D3" s="9"/>
      <c r="E3" s="6" t="s">
        <v>274</v>
      </c>
      <c r="F3" s="6">
        <v>108436</v>
      </c>
      <c r="G3" s="1"/>
      <c r="H3" s="2" t="s">
        <v>3</v>
      </c>
      <c r="I3" s="10">
        <v>0.38400000000000001</v>
      </c>
      <c r="K3" s="7"/>
      <c r="L3" s="7"/>
      <c r="M3" s="7"/>
      <c r="N3" s="7"/>
      <c r="O3" s="7"/>
      <c r="P3" s="3"/>
    </row>
    <row r="4" spans="1:16" ht="15.75" customHeight="1" x14ac:dyDescent="0.35">
      <c r="A4" s="1"/>
      <c r="B4" s="6" t="s">
        <v>4</v>
      </c>
      <c r="C4" s="6">
        <v>118711</v>
      </c>
      <c r="D4" s="9"/>
      <c r="E4" s="6" t="s">
        <v>275</v>
      </c>
      <c r="F4" s="6">
        <v>133721</v>
      </c>
      <c r="G4" s="1"/>
      <c r="H4" s="2" t="s">
        <v>289</v>
      </c>
      <c r="I4" s="6">
        <f>I2*I3</f>
        <v>556377.98400000005</v>
      </c>
      <c r="K4" s="7"/>
      <c r="L4" s="7"/>
      <c r="M4" s="7"/>
      <c r="N4" s="7"/>
      <c r="O4" s="7"/>
      <c r="P4" s="3"/>
    </row>
    <row r="5" spans="1:16" ht="15.75" customHeight="1" x14ac:dyDescent="0.35">
      <c r="A5" s="1"/>
      <c r="B5" s="6" t="s">
        <v>5</v>
      </c>
      <c r="C5" s="6">
        <v>41870</v>
      </c>
      <c r="D5" s="9"/>
      <c r="E5" s="6" t="s">
        <v>276</v>
      </c>
      <c r="F5" s="6">
        <v>149957</v>
      </c>
      <c r="G5" s="1"/>
      <c r="H5" s="2" t="s">
        <v>6</v>
      </c>
      <c r="I5" s="10">
        <v>0.6</v>
      </c>
      <c r="K5" s="7"/>
      <c r="L5" s="7"/>
      <c r="M5" s="7"/>
      <c r="N5" s="7"/>
      <c r="O5" s="7"/>
      <c r="P5" s="3"/>
    </row>
    <row r="6" spans="1:16" ht="15.75" customHeight="1" x14ac:dyDescent="0.35">
      <c r="A6" s="1"/>
      <c r="B6" s="6" t="s">
        <v>7</v>
      </c>
      <c r="C6" s="6">
        <v>132869</v>
      </c>
      <c r="D6" s="9"/>
      <c r="E6" s="6" t="s">
        <v>277</v>
      </c>
      <c r="F6" s="6">
        <v>143958</v>
      </c>
      <c r="G6" s="1"/>
      <c r="H6" s="2" t="s">
        <v>8</v>
      </c>
      <c r="I6" s="6">
        <f>ROUNDUP(I4*I5,0)</f>
        <v>333827</v>
      </c>
      <c r="J6">
        <f>I6*0.4</f>
        <v>133530.80000000002</v>
      </c>
      <c r="K6" s="7"/>
      <c r="L6" s="7"/>
      <c r="M6" s="7"/>
      <c r="N6" s="7"/>
      <c r="O6" s="7"/>
      <c r="P6" s="3"/>
    </row>
    <row r="7" spans="1:16" ht="15.75" customHeight="1" x14ac:dyDescent="0.35">
      <c r="A7" s="1"/>
      <c r="B7" s="11" t="s">
        <v>9</v>
      </c>
      <c r="C7" s="11">
        <f>SUM(C3:C6)</f>
        <v>1448901</v>
      </c>
      <c r="D7" s="9"/>
      <c r="E7" s="6" t="s">
        <v>278</v>
      </c>
      <c r="F7" s="6">
        <v>130747</v>
      </c>
      <c r="G7" s="1"/>
      <c r="K7" s="7"/>
      <c r="L7" s="7"/>
      <c r="M7" s="7"/>
      <c r="N7" s="7"/>
      <c r="O7" s="7"/>
      <c r="P7" s="7"/>
    </row>
    <row r="8" spans="1:16" ht="15.75" customHeight="1" x14ac:dyDescent="0.35">
      <c r="A8" s="1"/>
      <c r="D8" s="9"/>
      <c r="E8" s="6" t="s">
        <v>279</v>
      </c>
      <c r="F8" s="6">
        <v>119760</v>
      </c>
      <c r="G8" s="1"/>
      <c r="H8" s="12"/>
      <c r="K8" s="7"/>
      <c r="L8" s="7"/>
      <c r="M8" s="13"/>
      <c r="N8" s="13"/>
      <c r="O8" s="13"/>
      <c r="P8" s="13"/>
    </row>
    <row r="9" spans="1:16" ht="15.75" customHeight="1" x14ac:dyDescent="0.35">
      <c r="A9" s="1"/>
      <c r="D9" s="9"/>
      <c r="E9" s="6" t="s">
        <v>280</v>
      </c>
      <c r="F9" s="6">
        <v>104827</v>
      </c>
      <c r="G9" s="1"/>
      <c r="K9" s="7"/>
      <c r="L9" s="13"/>
      <c r="M9" s="3"/>
      <c r="N9" s="3"/>
      <c r="O9" s="3"/>
      <c r="P9" s="3"/>
    </row>
    <row r="10" spans="1:16" ht="15.75" customHeight="1" x14ac:dyDescent="0.35">
      <c r="A10" s="1"/>
      <c r="D10" s="9"/>
      <c r="E10" s="6" t="s">
        <v>281</v>
      </c>
      <c r="F10" s="6">
        <v>110299</v>
      </c>
      <c r="G10" s="1"/>
    </row>
    <row r="11" spans="1:16" ht="15.75" customHeight="1" x14ac:dyDescent="0.35">
      <c r="A11" s="1"/>
      <c r="D11" s="9"/>
      <c r="E11" s="6" t="s">
        <v>282</v>
      </c>
      <c r="F11" s="6">
        <v>115796</v>
      </c>
      <c r="G11" s="1"/>
      <c r="H11" s="12"/>
      <c r="K11" s="1"/>
      <c r="L11" s="1"/>
    </row>
    <row r="12" spans="1:16" ht="15.75" customHeight="1" x14ac:dyDescent="0.35">
      <c r="A12" s="1"/>
      <c r="D12" s="9"/>
      <c r="E12" s="6" t="s">
        <v>283</v>
      </c>
      <c r="F12" s="6">
        <v>101660</v>
      </c>
      <c r="G12" s="1"/>
      <c r="H12" s="12"/>
      <c r="K12" s="1"/>
      <c r="L12" s="1"/>
    </row>
    <row r="13" spans="1:16" ht="15.75" customHeight="1" x14ac:dyDescent="0.35">
      <c r="A13" s="1"/>
      <c r="D13" s="1"/>
      <c r="E13" s="6" t="s">
        <v>284</v>
      </c>
      <c r="F13" s="6">
        <v>80741</v>
      </c>
      <c r="G13" s="1"/>
      <c r="H13" s="12"/>
      <c r="K13" s="1"/>
      <c r="L13" s="1"/>
    </row>
    <row r="14" spans="1:16" ht="15.75" customHeight="1" x14ac:dyDescent="0.35">
      <c r="A14" s="1"/>
      <c r="D14" s="1"/>
      <c r="E14" s="6" t="s">
        <v>285</v>
      </c>
      <c r="F14" s="6">
        <v>59764</v>
      </c>
      <c r="G14" s="1"/>
      <c r="H14" s="12"/>
      <c r="I14" s="14" t="s">
        <v>10</v>
      </c>
    </row>
    <row r="15" spans="1:16" ht="15.75" customHeight="1" x14ac:dyDescent="0.35">
      <c r="A15" s="1"/>
      <c r="D15" s="1"/>
      <c r="E15" s="6" t="s">
        <v>286</v>
      </c>
      <c r="F15" s="6">
        <v>40626</v>
      </c>
      <c r="G15" s="1"/>
      <c r="H15" s="12"/>
    </row>
    <row r="16" spans="1:16" ht="15.75" customHeight="1" x14ac:dyDescent="0.35">
      <c r="A16" s="1"/>
      <c r="D16" s="1"/>
      <c r="E16" s="6" t="s">
        <v>287</v>
      </c>
      <c r="F16" s="6">
        <v>48609</v>
      </c>
      <c r="G16" s="1"/>
      <c r="H16" s="15" t="s">
        <v>11</v>
      </c>
      <c r="I16" s="16">
        <f>10/60</f>
        <v>0.16666666666666666</v>
      </c>
    </row>
    <row r="17" spans="1:25" ht="15.75" customHeight="1" x14ac:dyDescent="0.35">
      <c r="A17" s="1"/>
      <c r="B17" s="17"/>
      <c r="C17" s="18"/>
      <c r="D17" s="1"/>
      <c r="E17" s="1"/>
      <c r="F17" s="18"/>
      <c r="G17" s="19"/>
      <c r="H17" s="20" t="s">
        <v>12</v>
      </c>
      <c r="I17" s="284" t="s">
        <v>13</v>
      </c>
      <c r="J17" s="283"/>
      <c r="K17" s="20" t="s">
        <v>14</v>
      </c>
      <c r="L17" s="20" t="s">
        <v>15</v>
      </c>
      <c r="M17" s="20" t="s">
        <v>16</v>
      </c>
      <c r="N17" s="21" t="s">
        <v>17</v>
      </c>
      <c r="O17" s="21" t="s">
        <v>18</v>
      </c>
      <c r="P17" s="21" t="s">
        <v>19</v>
      </c>
    </row>
    <row r="18" spans="1:25" ht="16.5" customHeight="1" x14ac:dyDescent="0.35">
      <c r="A18" s="1"/>
      <c r="B18" s="17"/>
      <c r="C18" s="18"/>
      <c r="D18" s="1"/>
      <c r="E18" s="1"/>
      <c r="F18" s="18"/>
      <c r="G18" s="278" t="s">
        <v>20</v>
      </c>
      <c r="H18" s="22" t="s">
        <v>21</v>
      </c>
      <c r="I18" s="23">
        <v>0.375</v>
      </c>
      <c r="J18" s="23">
        <v>0.70833333333333337</v>
      </c>
      <c r="K18" s="20">
        <v>7</v>
      </c>
      <c r="L18" s="20">
        <f t="shared" ref="L18:L23" si="0">K18/$I$16</f>
        <v>42</v>
      </c>
      <c r="M18" s="20">
        <v>3</v>
      </c>
      <c r="N18" s="20">
        <f t="shared" ref="N18:N23" si="1">L18*M18</f>
        <v>126</v>
      </c>
      <c r="O18" s="281">
        <f>SUM(N18:N19)</f>
        <v>216</v>
      </c>
      <c r="P18" s="281">
        <f>O18*4</f>
        <v>864</v>
      </c>
    </row>
    <row r="19" spans="1:25" ht="15.75" customHeight="1" x14ac:dyDescent="0.35">
      <c r="A19" s="1"/>
      <c r="B19" s="15" t="s">
        <v>320</v>
      </c>
      <c r="C19" s="15" t="s">
        <v>306</v>
      </c>
      <c r="D19" s="1"/>
      <c r="E19" s="1"/>
      <c r="F19" s="1"/>
      <c r="G19" s="279"/>
      <c r="H19" s="20" t="s">
        <v>22</v>
      </c>
      <c r="I19" s="23">
        <v>0.375</v>
      </c>
      <c r="J19" s="172" t="s">
        <v>294</v>
      </c>
      <c r="K19" s="20">
        <v>5</v>
      </c>
      <c r="L19" s="20">
        <f t="shared" si="0"/>
        <v>30</v>
      </c>
      <c r="M19" s="20">
        <v>3</v>
      </c>
      <c r="N19" s="20">
        <f t="shared" si="1"/>
        <v>90</v>
      </c>
      <c r="O19" s="279"/>
      <c r="P19" s="279"/>
    </row>
    <row r="20" spans="1:25" ht="16.5" customHeight="1" x14ac:dyDescent="0.35">
      <c r="A20" s="1"/>
      <c r="B20" s="15" t="s">
        <v>328</v>
      </c>
      <c r="C20" s="6">
        <v>333827</v>
      </c>
      <c r="D20" s="1"/>
      <c r="E20" s="1"/>
      <c r="F20" s="18"/>
      <c r="G20" s="278" t="s">
        <v>23</v>
      </c>
      <c r="H20" s="22" t="s">
        <v>21</v>
      </c>
      <c r="I20" s="23">
        <v>0.375</v>
      </c>
      <c r="J20" s="23">
        <v>0.70833333333333337</v>
      </c>
      <c r="K20" s="20">
        <v>7</v>
      </c>
      <c r="L20" s="20">
        <f t="shared" si="0"/>
        <v>42</v>
      </c>
      <c r="M20" s="24">
        <v>5</v>
      </c>
      <c r="N20" s="20">
        <f t="shared" si="1"/>
        <v>210</v>
      </c>
      <c r="O20" s="281">
        <f>SUM(N20:N21)</f>
        <v>360</v>
      </c>
      <c r="P20" s="281">
        <f>O20*4</f>
        <v>1440</v>
      </c>
    </row>
    <row r="21" spans="1:25" ht="15.75" customHeight="1" x14ac:dyDescent="0.35">
      <c r="A21" s="1"/>
      <c r="B21" s="15" t="s">
        <v>327</v>
      </c>
      <c r="C21" s="217">
        <v>1.96</v>
      </c>
      <c r="D21" s="1"/>
      <c r="E21" s="1"/>
      <c r="F21" s="1"/>
      <c r="G21" s="279"/>
      <c r="H21" s="20" t="s">
        <v>22</v>
      </c>
      <c r="I21" s="23">
        <v>0.375</v>
      </c>
      <c r="J21" s="172" t="s">
        <v>294</v>
      </c>
      <c r="K21" s="20">
        <v>5</v>
      </c>
      <c r="L21" s="20">
        <f t="shared" si="0"/>
        <v>30</v>
      </c>
      <c r="M21" s="24">
        <v>5</v>
      </c>
      <c r="N21" s="20">
        <f t="shared" si="1"/>
        <v>150</v>
      </c>
      <c r="O21" s="279"/>
      <c r="P21" s="279"/>
    </row>
    <row r="22" spans="1:25" ht="16.5" customHeight="1" x14ac:dyDescent="0.35">
      <c r="A22" s="1"/>
      <c r="B22" s="15" t="s">
        <v>324</v>
      </c>
      <c r="C22" s="218">
        <v>0.5</v>
      </c>
      <c r="D22" s="1"/>
      <c r="E22" s="1"/>
      <c r="F22" s="18"/>
      <c r="G22" s="278" t="s">
        <v>24</v>
      </c>
      <c r="H22" s="22" t="s">
        <v>21</v>
      </c>
      <c r="I22" s="23">
        <v>0.375</v>
      </c>
      <c r="J22" s="23">
        <v>0.70833333333333337</v>
      </c>
      <c r="K22" s="20">
        <v>7</v>
      </c>
      <c r="L22" s="20">
        <f t="shared" si="0"/>
        <v>42</v>
      </c>
      <c r="M22" s="24">
        <v>6</v>
      </c>
      <c r="N22" s="20">
        <f t="shared" si="1"/>
        <v>252</v>
      </c>
      <c r="O22" s="281">
        <f>SUM(N22:N23)</f>
        <v>432</v>
      </c>
      <c r="P22" s="281">
        <f>O22*4</f>
        <v>1728</v>
      </c>
      <c r="Y22" s="14">
        <f>20.4+23.9+24.4</f>
        <v>68.699999999999989</v>
      </c>
    </row>
    <row r="23" spans="1:25" ht="15.75" customHeight="1" x14ac:dyDescent="0.35">
      <c r="A23" s="1"/>
      <c r="B23" s="15" t="s">
        <v>325</v>
      </c>
      <c r="C23" s="218">
        <v>0.5</v>
      </c>
      <c r="D23" s="1"/>
      <c r="E23" s="1"/>
      <c r="F23" s="1"/>
      <c r="G23" s="280"/>
      <c r="H23" s="20" t="s">
        <v>22</v>
      </c>
      <c r="I23" s="23">
        <v>0.375</v>
      </c>
      <c r="J23" s="172" t="s">
        <v>294</v>
      </c>
      <c r="K23" s="20">
        <v>5</v>
      </c>
      <c r="L23" s="20">
        <f t="shared" si="0"/>
        <v>30</v>
      </c>
      <c r="M23" s="24">
        <v>6</v>
      </c>
      <c r="N23" s="20">
        <f t="shared" si="1"/>
        <v>180</v>
      </c>
      <c r="O23" s="279"/>
      <c r="P23" s="279"/>
    </row>
    <row r="24" spans="1:25" ht="15.75" customHeight="1" x14ac:dyDescent="0.35">
      <c r="A24" s="1"/>
      <c r="B24" s="15" t="s">
        <v>326</v>
      </c>
      <c r="C24" s="218">
        <v>0.05</v>
      </c>
      <c r="D24" s="1"/>
      <c r="E24" s="1"/>
      <c r="F24" s="18"/>
      <c r="G24" s="1"/>
    </row>
    <row r="25" spans="1:25" ht="15.75" customHeight="1" x14ac:dyDescent="0.35">
      <c r="A25" s="1"/>
      <c r="D25" s="1"/>
      <c r="E25" s="1"/>
      <c r="F25" s="1"/>
      <c r="G25" s="1"/>
    </row>
    <row r="26" spans="1:25" ht="15.75" customHeight="1" x14ac:dyDescent="0.35">
      <c r="A26" s="1"/>
      <c r="B26" s="220" t="s">
        <v>322</v>
      </c>
      <c r="C26" s="221">
        <f>C20*(C21*C21)*C22*C23</f>
        <v>320607.45079999999</v>
      </c>
      <c r="D26" s="1"/>
      <c r="E26" s="1"/>
      <c r="F26" s="18"/>
      <c r="G26" s="1"/>
    </row>
    <row r="27" spans="1:25" ht="15.75" customHeight="1" x14ac:dyDescent="0.35">
      <c r="A27" s="1"/>
      <c r="B27" s="220" t="s">
        <v>329</v>
      </c>
      <c r="C27" s="221">
        <f>((C24*C24)*(C20-1))+((C21*C21)*C22*C23)</f>
        <v>835.52540000000022</v>
      </c>
      <c r="D27" s="1"/>
      <c r="E27" s="1"/>
      <c r="F27" s="1"/>
      <c r="G27" s="1"/>
    </row>
    <row r="28" spans="1:25" ht="15.75" customHeight="1" x14ac:dyDescent="0.35">
      <c r="A28" s="1"/>
      <c r="B28" s="220" t="s">
        <v>321</v>
      </c>
      <c r="C28" s="221">
        <f>C26/C27</f>
        <v>383.71957429421047</v>
      </c>
      <c r="D28" s="18"/>
      <c r="E28" s="18"/>
      <c r="F28" s="18"/>
      <c r="G28" s="1"/>
    </row>
    <row r="29" spans="1:25" ht="15.75" customHeight="1" x14ac:dyDescent="0.35">
      <c r="A29" s="1"/>
      <c r="D29" s="1"/>
      <c r="E29" s="1"/>
      <c r="F29" s="1"/>
    </row>
    <row r="30" spans="1:25" ht="15.75" customHeight="1" x14ac:dyDescent="0.35">
      <c r="A30" s="1"/>
      <c r="B30" s="219" t="s">
        <v>323</v>
      </c>
      <c r="C30" s="222">
        <v>333827</v>
      </c>
      <c r="D30" s="161">
        <v>384</v>
      </c>
      <c r="E30" s="1"/>
      <c r="F30" s="1"/>
    </row>
    <row r="31" spans="1:25" ht="15.75" customHeight="1" x14ac:dyDescent="0.35">
      <c r="A31" s="1"/>
      <c r="C31" s="223">
        <v>1</v>
      </c>
      <c r="D31" s="224">
        <f>(C31*D30)/C30</f>
        <v>1.1502964110152863E-3</v>
      </c>
      <c r="E31" s="1"/>
      <c r="F31" s="1"/>
    </row>
    <row r="32" spans="1:25" ht="15.75" customHeight="1" x14ac:dyDescent="0.35">
      <c r="A32" s="1"/>
      <c r="D32" s="1"/>
      <c r="E32" s="1"/>
      <c r="F32" s="1"/>
    </row>
    <row r="33" spans="1:20" ht="15.75" customHeight="1" x14ac:dyDescent="0.35">
      <c r="A33" s="1"/>
      <c r="D33" s="1"/>
      <c r="E33" s="1"/>
      <c r="F33" s="1"/>
    </row>
    <row r="34" spans="1:20" ht="15.75" customHeight="1" x14ac:dyDescent="0.35">
      <c r="A34" s="1"/>
      <c r="D34" s="1"/>
      <c r="E34" s="1"/>
      <c r="F34" s="1"/>
    </row>
    <row r="35" spans="1:20" ht="15.75" customHeight="1" x14ac:dyDescent="0.35">
      <c r="A35" s="1"/>
      <c r="D35" s="1"/>
      <c r="E35" s="1"/>
      <c r="F35" s="1"/>
    </row>
    <row r="36" spans="1:20" ht="15.75" customHeight="1" x14ac:dyDescent="0.35">
      <c r="A36" s="1"/>
      <c r="D36" s="1"/>
      <c r="E36" s="1"/>
      <c r="F36" s="1"/>
      <c r="H36" s="1"/>
    </row>
    <row r="37" spans="1:20" ht="15.75" customHeight="1" x14ac:dyDescent="0.35">
      <c r="A37" s="1"/>
      <c r="D37" s="1"/>
      <c r="E37" s="1"/>
      <c r="F37" s="1"/>
      <c r="H37" s="25"/>
    </row>
    <row r="38" spans="1:20" ht="15.75" customHeight="1" x14ac:dyDescent="0.35">
      <c r="A38" s="1"/>
      <c r="D38" s="1"/>
      <c r="E38" s="1"/>
      <c r="F38" s="1"/>
      <c r="T38" s="26" t="s">
        <v>25</v>
      </c>
    </row>
    <row r="39" spans="1:20" ht="15.75" customHeight="1" x14ac:dyDescent="0.35">
      <c r="A39" s="1"/>
      <c r="D39" s="1"/>
      <c r="E39" s="1"/>
      <c r="F39" s="1"/>
    </row>
    <row r="40" spans="1:20" ht="15.75" customHeight="1" x14ac:dyDescent="0.35">
      <c r="A40" s="1"/>
      <c r="D40" s="1"/>
      <c r="E40" s="1"/>
      <c r="F40" s="1"/>
    </row>
    <row r="41" spans="1:20" ht="15.75" customHeight="1" x14ac:dyDescent="0.35">
      <c r="A41" s="1"/>
      <c r="D41" s="1"/>
      <c r="E41" s="1"/>
      <c r="F41" s="1"/>
    </row>
    <row r="42" spans="1:20" ht="15.75" customHeight="1" x14ac:dyDescent="0.35">
      <c r="A42" s="1"/>
      <c r="D42" s="1"/>
      <c r="E42" s="1"/>
      <c r="F42" s="1"/>
    </row>
    <row r="43" spans="1:20" ht="15.75" customHeight="1" x14ac:dyDescent="0.35">
      <c r="A43" s="1"/>
      <c r="D43" s="1"/>
      <c r="E43" s="1"/>
      <c r="F43" s="1"/>
    </row>
    <row r="44" spans="1:20" ht="15.75" customHeight="1" x14ac:dyDescent="0.35">
      <c r="A44" s="1"/>
      <c r="D44" s="1"/>
      <c r="E44" s="1"/>
      <c r="F44" s="1"/>
    </row>
    <row r="45" spans="1:20" ht="15.75" customHeight="1" x14ac:dyDescent="0.35">
      <c r="A45" s="1"/>
      <c r="D45" s="1"/>
      <c r="E45" s="1"/>
      <c r="F45" s="1"/>
    </row>
    <row r="46" spans="1:20" ht="15.75" customHeight="1" x14ac:dyDescent="0.35">
      <c r="A46" s="1"/>
      <c r="D46" s="1"/>
      <c r="E46" s="1"/>
      <c r="F46" s="1"/>
    </row>
    <row r="47" spans="1:20" ht="15.75" customHeight="1" x14ac:dyDescent="0.35">
      <c r="A47" s="1"/>
      <c r="D47" s="1"/>
      <c r="E47" s="1"/>
      <c r="F47" s="1"/>
    </row>
    <row r="48" spans="1:20" ht="15.75" customHeight="1" x14ac:dyDescent="0.35">
      <c r="A48" s="1"/>
      <c r="D48" s="1"/>
      <c r="E48" s="1"/>
      <c r="F48" s="1"/>
    </row>
    <row r="49" spans="1:27" ht="15.75" customHeight="1" x14ac:dyDescent="0.35">
      <c r="A49" s="1"/>
      <c r="D49" s="1"/>
      <c r="E49" s="1"/>
      <c r="F49" s="1"/>
    </row>
    <row r="50" spans="1:27" ht="15.75" customHeight="1" x14ac:dyDescent="0.35">
      <c r="A50" s="1"/>
      <c r="D50" s="1"/>
      <c r="E50" s="1"/>
      <c r="F50" s="1"/>
    </row>
    <row r="51" spans="1:27" ht="15.75" customHeight="1" x14ac:dyDescent="0.35">
      <c r="A51" s="1"/>
      <c r="D51" s="1"/>
      <c r="E51" s="1"/>
      <c r="F51" s="1"/>
    </row>
    <row r="52" spans="1:27" ht="15.75" customHeight="1" x14ac:dyDescent="0.35">
      <c r="A52" s="1"/>
      <c r="D52" s="1"/>
      <c r="E52" s="1"/>
      <c r="F52" s="1"/>
    </row>
    <row r="53" spans="1:27" ht="15.75" customHeight="1" x14ac:dyDescent="0.35">
      <c r="A53" s="1"/>
      <c r="D53" s="1"/>
      <c r="E53" s="1"/>
      <c r="F53" s="1"/>
    </row>
    <row r="54" spans="1:27" ht="15.75" customHeight="1" x14ac:dyDescent="0.35">
      <c r="A54" s="1"/>
      <c r="D54" s="1"/>
      <c r="E54" s="1"/>
      <c r="F54" s="1"/>
    </row>
    <row r="55" spans="1:27" ht="15.75" customHeight="1" x14ac:dyDescent="0.35">
      <c r="A55" s="1"/>
      <c r="D55" s="1"/>
      <c r="E55" s="1"/>
      <c r="F55" s="1"/>
    </row>
    <row r="56" spans="1:27" ht="15.75" customHeight="1" x14ac:dyDescent="0.35">
      <c r="A56" s="1"/>
      <c r="D56" s="1"/>
      <c r="E56" s="1"/>
      <c r="F56" s="1"/>
    </row>
    <row r="57" spans="1:27" ht="15.75" customHeight="1" x14ac:dyDescent="0.35">
      <c r="A57" s="1"/>
      <c r="D57" s="1"/>
      <c r="E57" s="1"/>
      <c r="F57" s="1"/>
    </row>
    <row r="58" spans="1:27" ht="15.75" customHeight="1" x14ac:dyDescent="0.35">
      <c r="A58" s="1"/>
      <c r="D58" s="1"/>
      <c r="E58" s="1"/>
      <c r="F58" s="1"/>
    </row>
    <row r="59" spans="1:27" ht="15.75" customHeight="1" x14ac:dyDescent="0.35">
      <c r="A59" s="1"/>
      <c r="D59" s="1"/>
      <c r="E59" s="1"/>
      <c r="F59" s="1"/>
      <c r="S59" s="8"/>
      <c r="T59" s="7"/>
      <c r="U59" s="7"/>
      <c r="V59" s="7"/>
      <c r="W59" s="7"/>
      <c r="X59" s="7"/>
      <c r="Y59" s="7"/>
      <c r="Z59" s="7"/>
    </row>
    <row r="60" spans="1:27" ht="15.75" customHeight="1" x14ac:dyDescent="0.35">
      <c r="A60" s="1"/>
      <c r="D60" s="1"/>
      <c r="E60" s="1"/>
      <c r="F60" s="1"/>
      <c r="Y60" s="7"/>
    </row>
    <row r="61" spans="1:27" ht="15.75" customHeight="1" x14ac:dyDescent="0.35">
      <c r="A61" s="1"/>
      <c r="D61" s="1"/>
      <c r="E61" s="1"/>
      <c r="F61" s="1"/>
      <c r="Y61" s="27"/>
      <c r="Z61" s="7"/>
    </row>
    <row r="62" spans="1:27" ht="15.75" customHeight="1" x14ac:dyDescent="0.35">
      <c r="A62" s="1"/>
      <c r="D62" s="1"/>
      <c r="E62" s="1"/>
      <c r="F62" s="1"/>
      <c r="Y62" s="7"/>
      <c r="Z62" s="7"/>
      <c r="AA62" s="7"/>
    </row>
    <row r="63" spans="1:27" ht="15.75" customHeight="1" x14ac:dyDescent="0.35">
      <c r="A63" s="1"/>
      <c r="D63" s="1"/>
      <c r="E63" s="1"/>
      <c r="F63" s="1"/>
      <c r="Y63" s="7"/>
      <c r="Z63" s="7"/>
      <c r="AA63" s="7"/>
    </row>
    <row r="64" spans="1:27" ht="15.75" customHeight="1" x14ac:dyDescent="0.35">
      <c r="A64" s="1"/>
      <c r="D64" s="1"/>
      <c r="E64" s="1"/>
      <c r="F64" s="1"/>
      <c r="Y64" s="27"/>
      <c r="Z64" s="7"/>
    </row>
    <row r="65" spans="1:27" ht="15.75" customHeight="1" x14ac:dyDescent="0.35">
      <c r="A65" s="1"/>
      <c r="D65" s="1"/>
      <c r="E65" s="1"/>
      <c r="F65" s="1"/>
      <c r="Y65" s="7"/>
      <c r="Z65" s="7"/>
      <c r="AA65" s="7"/>
    </row>
    <row r="66" spans="1:27" ht="15.75" customHeight="1" x14ac:dyDescent="0.35">
      <c r="A66" s="1"/>
      <c r="D66" s="1"/>
      <c r="E66" s="1"/>
      <c r="F66" s="1"/>
      <c r="Y66" s="13"/>
      <c r="Z66" s="13"/>
      <c r="AA66" s="7"/>
    </row>
    <row r="67" spans="1:27" ht="15.75" customHeight="1" x14ac:dyDescent="0.35">
      <c r="A67" s="1"/>
      <c r="D67" s="1"/>
      <c r="E67" s="1"/>
      <c r="F67" s="1"/>
      <c r="Y67" s="3"/>
      <c r="Z67" s="3"/>
      <c r="AA67" s="7"/>
    </row>
    <row r="68" spans="1:27" ht="15.75" customHeight="1" x14ac:dyDescent="0.35">
      <c r="A68" s="1"/>
      <c r="D68" s="1"/>
      <c r="E68" s="1"/>
      <c r="F68" s="1"/>
      <c r="Y68" s="3"/>
      <c r="Z68" s="3"/>
      <c r="AA68" s="7"/>
    </row>
    <row r="69" spans="1:27" ht="15.75" customHeight="1" x14ac:dyDescent="0.35">
      <c r="A69" s="1"/>
      <c r="D69" s="1"/>
      <c r="E69" s="1"/>
      <c r="F69" s="1"/>
      <c r="Y69" s="13"/>
      <c r="Z69" s="3"/>
      <c r="AA69" s="28"/>
    </row>
    <row r="70" spans="1:27" ht="15.75" customHeight="1" x14ac:dyDescent="0.35">
      <c r="A70" s="1"/>
      <c r="D70" s="1"/>
      <c r="E70" s="1"/>
      <c r="F70" s="1"/>
      <c r="Y70" s="7"/>
      <c r="Z70" s="7"/>
    </row>
    <row r="71" spans="1:27" ht="15.75" customHeight="1" x14ac:dyDescent="0.35">
      <c r="A71" s="1"/>
      <c r="D71" s="1"/>
      <c r="E71" s="1"/>
      <c r="F71" s="1"/>
      <c r="Y71" s="7"/>
      <c r="Z71" s="7"/>
    </row>
    <row r="72" spans="1:27" ht="15.75" customHeight="1" x14ac:dyDescent="0.35">
      <c r="A72" s="1"/>
      <c r="D72" s="1"/>
      <c r="E72" s="1"/>
      <c r="F72" s="1"/>
    </row>
    <row r="73" spans="1:27" ht="15.75" customHeight="1" x14ac:dyDescent="0.35">
      <c r="A73" s="1"/>
      <c r="D73" s="1"/>
      <c r="E73" s="1"/>
      <c r="F73" s="1"/>
    </row>
    <row r="74" spans="1:27" ht="15.75" customHeight="1" x14ac:dyDescent="0.35">
      <c r="A74" s="1"/>
      <c r="D74" s="1"/>
      <c r="E74" s="1"/>
      <c r="F74" s="1"/>
    </row>
    <row r="75" spans="1:27" ht="15.75" customHeight="1" x14ac:dyDescent="0.35">
      <c r="A75" s="1"/>
      <c r="D75" s="1"/>
      <c r="E75" s="1"/>
      <c r="F75" s="1"/>
    </row>
    <row r="76" spans="1:27" ht="15.75" customHeight="1" x14ac:dyDescent="0.35">
      <c r="A76" s="1"/>
      <c r="D76" s="1"/>
      <c r="E76" s="1"/>
      <c r="F76" s="1"/>
    </row>
    <row r="77" spans="1:27" ht="15.75" customHeight="1" x14ac:dyDescent="0.35">
      <c r="A77" s="1"/>
      <c r="D77" s="1"/>
      <c r="E77" s="1"/>
      <c r="F77" s="1"/>
    </row>
    <row r="78" spans="1:27" ht="15.75" customHeight="1" x14ac:dyDescent="0.35">
      <c r="A78" s="1"/>
      <c r="D78" s="1"/>
      <c r="E78" s="1"/>
      <c r="F78" s="1"/>
    </row>
    <row r="79" spans="1:27" ht="15.75" customHeight="1" x14ac:dyDescent="0.35">
      <c r="A79" s="1"/>
      <c r="D79" s="1"/>
      <c r="E79" s="1"/>
      <c r="F79" s="1"/>
    </row>
    <row r="80" spans="1:27" ht="15.75" customHeight="1" x14ac:dyDescent="0.35">
      <c r="A80" s="1"/>
      <c r="D80" s="1"/>
      <c r="E80" s="1"/>
      <c r="F80" s="1"/>
    </row>
    <row r="81" spans="1:6" ht="15.75" customHeight="1" x14ac:dyDescent="0.35">
      <c r="A81" s="1"/>
      <c r="D81" s="1"/>
      <c r="E81" s="1"/>
      <c r="F81" s="1"/>
    </row>
    <row r="82" spans="1:6" ht="15.75" customHeight="1" x14ac:dyDescent="0.35">
      <c r="A82" s="1"/>
      <c r="D82" s="1"/>
      <c r="E82" s="1"/>
      <c r="F82" s="1"/>
    </row>
    <row r="83" spans="1:6" ht="15.75" customHeight="1" x14ac:dyDescent="0.35">
      <c r="A83" s="1"/>
      <c r="D83" s="1"/>
      <c r="E83" s="1"/>
      <c r="F83" s="1"/>
    </row>
    <row r="84" spans="1:6" ht="15.75" customHeight="1" x14ac:dyDescent="0.35">
      <c r="A84" s="1"/>
      <c r="D84" s="1"/>
      <c r="E84" s="1"/>
      <c r="F84" s="1"/>
    </row>
    <row r="85" spans="1:6" ht="15.75" customHeight="1" x14ac:dyDescent="0.35">
      <c r="A85" s="1"/>
      <c r="D85" s="1"/>
      <c r="E85" s="1"/>
      <c r="F85" s="1"/>
    </row>
    <row r="86" spans="1:6" ht="15.75" customHeight="1" x14ac:dyDescent="0.35">
      <c r="A86" s="1"/>
      <c r="D86" s="1"/>
      <c r="E86" s="1"/>
      <c r="F86" s="1"/>
    </row>
    <row r="87" spans="1:6" ht="15.75" customHeight="1" x14ac:dyDescent="0.35">
      <c r="A87" s="1"/>
      <c r="D87" s="1"/>
      <c r="E87" s="1"/>
      <c r="F87" s="1"/>
    </row>
    <row r="88" spans="1:6" ht="15.75" customHeight="1" x14ac:dyDescent="0.35">
      <c r="A88" s="1"/>
      <c r="D88" s="1"/>
      <c r="E88" s="1"/>
      <c r="F88" s="1"/>
    </row>
    <row r="89" spans="1:6" ht="15.75" customHeight="1" x14ac:dyDescent="0.35">
      <c r="A89" s="1"/>
      <c r="D89" s="1"/>
      <c r="E89" s="1"/>
      <c r="F89" s="1"/>
    </row>
    <row r="90" spans="1:6" ht="15.75" customHeight="1" x14ac:dyDescent="0.35">
      <c r="A90" s="1"/>
      <c r="D90" s="1"/>
      <c r="E90" s="1"/>
      <c r="F90" s="1"/>
    </row>
    <row r="91" spans="1:6" ht="15.75" customHeight="1" x14ac:dyDescent="0.35">
      <c r="A91" s="1"/>
      <c r="D91" s="1"/>
      <c r="E91" s="1"/>
      <c r="F91" s="1"/>
    </row>
    <row r="92" spans="1:6" ht="15.75" customHeight="1" x14ac:dyDescent="0.35">
      <c r="A92" s="1"/>
      <c r="D92" s="1"/>
      <c r="E92" s="1"/>
      <c r="F92" s="1"/>
    </row>
    <row r="93" spans="1:6" ht="15.75" customHeight="1" x14ac:dyDescent="0.35">
      <c r="A93" s="1"/>
      <c r="D93" s="1"/>
      <c r="E93" s="1"/>
      <c r="F93" s="1"/>
    </row>
    <row r="94" spans="1:6" ht="15.75" customHeight="1" x14ac:dyDescent="0.35">
      <c r="A94" s="1"/>
      <c r="D94" s="1"/>
      <c r="E94" s="1"/>
      <c r="F94" s="1"/>
    </row>
    <row r="95" spans="1:6" ht="15.75" customHeight="1" x14ac:dyDescent="0.35">
      <c r="A95" s="1"/>
      <c r="D95" s="1"/>
      <c r="E95" s="1"/>
      <c r="F95" s="1"/>
    </row>
    <row r="96" spans="1:6" ht="15.75" customHeight="1" x14ac:dyDescent="0.35">
      <c r="A96" s="1"/>
      <c r="D96" s="1"/>
      <c r="E96" s="1"/>
      <c r="F96" s="1"/>
    </row>
    <row r="97" spans="1:6" ht="15.75" customHeight="1" x14ac:dyDescent="0.35">
      <c r="A97" s="1"/>
      <c r="D97" s="1"/>
      <c r="E97" s="1"/>
      <c r="F97" s="1"/>
    </row>
    <row r="98" spans="1:6" ht="15.75" customHeight="1" x14ac:dyDescent="0.35">
      <c r="A98" s="1"/>
      <c r="D98" s="1"/>
      <c r="E98" s="1"/>
      <c r="F98" s="1"/>
    </row>
    <row r="99" spans="1:6" ht="15.75" customHeight="1" x14ac:dyDescent="0.35">
      <c r="A99" s="1"/>
      <c r="D99" s="1"/>
      <c r="E99" s="1"/>
      <c r="F99" s="1"/>
    </row>
    <row r="100" spans="1:6" ht="15.75" customHeight="1" x14ac:dyDescent="0.35">
      <c r="A100" s="1"/>
      <c r="D100" s="1"/>
      <c r="E100" s="1"/>
      <c r="F100" s="1"/>
    </row>
    <row r="101" spans="1:6" ht="15.75" customHeight="1" x14ac:dyDescent="0.35">
      <c r="A101" s="1"/>
      <c r="D101" s="1"/>
      <c r="E101" s="1"/>
      <c r="F101" s="1"/>
    </row>
    <row r="102" spans="1:6" ht="15.75" customHeight="1" x14ac:dyDescent="0.35">
      <c r="A102" s="1"/>
      <c r="D102" s="1"/>
      <c r="E102" s="1"/>
      <c r="F102" s="1"/>
    </row>
    <row r="103" spans="1:6" ht="15.75" customHeight="1" x14ac:dyDescent="0.35">
      <c r="A103" s="1"/>
      <c r="D103" s="1"/>
      <c r="E103" s="1"/>
      <c r="F103" s="1"/>
    </row>
    <row r="104" spans="1:6" ht="15.75" customHeight="1" x14ac:dyDescent="0.35">
      <c r="A104" s="1"/>
      <c r="D104" s="1"/>
      <c r="E104" s="1"/>
      <c r="F104" s="1"/>
    </row>
    <row r="105" spans="1:6" ht="15.75" customHeight="1" x14ac:dyDescent="0.35">
      <c r="A105" s="1"/>
      <c r="D105" s="1"/>
      <c r="E105" s="1"/>
      <c r="F105" s="1"/>
    </row>
    <row r="106" spans="1:6" ht="15.75" customHeight="1" x14ac:dyDescent="0.35">
      <c r="A106" s="1"/>
      <c r="D106" s="1"/>
      <c r="E106" s="1"/>
      <c r="F106" s="1"/>
    </row>
    <row r="107" spans="1:6" ht="15.75" customHeight="1" x14ac:dyDescent="0.35">
      <c r="A107" s="1"/>
      <c r="D107" s="1"/>
      <c r="E107" s="1"/>
      <c r="F107" s="1"/>
    </row>
    <row r="108" spans="1:6" ht="15.75" customHeight="1" x14ac:dyDescent="0.35">
      <c r="A108" s="1"/>
      <c r="D108" s="1"/>
      <c r="E108" s="1"/>
      <c r="F108" s="1"/>
    </row>
    <row r="109" spans="1:6" ht="15.75" customHeight="1" x14ac:dyDescent="0.35">
      <c r="A109" s="1"/>
      <c r="D109" s="1"/>
      <c r="E109" s="1"/>
      <c r="F109" s="1"/>
    </row>
    <row r="110" spans="1:6" ht="15.75" customHeight="1" x14ac:dyDescent="0.35">
      <c r="A110" s="1"/>
      <c r="D110" s="1"/>
      <c r="E110" s="1"/>
      <c r="F110" s="1"/>
    </row>
    <row r="111" spans="1:6" ht="15.75" customHeight="1" x14ac:dyDescent="0.35">
      <c r="A111" s="1"/>
      <c r="D111" s="1"/>
      <c r="E111" s="1"/>
      <c r="F111" s="1"/>
    </row>
    <row r="112" spans="1:6" ht="15.75" customHeight="1" x14ac:dyDescent="0.35">
      <c r="A112" s="1"/>
      <c r="D112" s="1"/>
      <c r="E112" s="1"/>
      <c r="F112" s="1"/>
    </row>
    <row r="113" spans="1:6" ht="15.75" customHeight="1" x14ac:dyDescent="0.35">
      <c r="A113" s="1"/>
      <c r="D113" s="1"/>
      <c r="E113" s="1"/>
      <c r="F113" s="1"/>
    </row>
    <row r="114" spans="1:6" ht="15.75" customHeight="1" x14ac:dyDescent="0.35">
      <c r="A114" s="1"/>
      <c r="D114" s="1"/>
      <c r="E114" s="1"/>
      <c r="F114" s="1"/>
    </row>
    <row r="115" spans="1:6" ht="15.75" customHeight="1" x14ac:dyDescent="0.35">
      <c r="A115" s="1"/>
      <c r="D115" s="1"/>
      <c r="E115" s="1"/>
      <c r="F115" s="1"/>
    </row>
    <row r="116" spans="1:6" ht="15.75" customHeight="1" x14ac:dyDescent="0.35">
      <c r="A116" s="1"/>
      <c r="D116" s="1"/>
      <c r="E116" s="1"/>
      <c r="F116" s="1"/>
    </row>
    <row r="117" spans="1:6" ht="15.75" customHeight="1" x14ac:dyDescent="0.35">
      <c r="A117" s="1"/>
      <c r="D117" s="1"/>
      <c r="E117" s="1"/>
      <c r="F117" s="1"/>
    </row>
    <row r="118" spans="1:6" ht="15.75" customHeight="1" x14ac:dyDescent="0.35">
      <c r="A118" s="1"/>
      <c r="D118" s="1"/>
      <c r="E118" s="1"/>
      <c r="F118" s="1"/>
    </row>
    <row r="119" spans="1:6" ht="15.75" customHeight="1" x14ac:dyDescent="0.35">
      <c r="A119" s="1"/>
      <c r="D119" s="1"/>
      <c r="E119" s="1"/>
      <c r="F119" s="1"/>
    </row>
    <row r="120" spans="1:6" ht="15.75" customHeight="1" x14ac:dyDescent="0.35">
      <c r="A120" s="1"/>
      <c r="D120" s="1"/>
      <c r="E120" s="1"/>
      <c r="F120" s="1"/>
    </row>
    <row r="121" spans="1:6" ht="15.75" customHeight="1" x14ac:dyDescent="0.35">
      <c r="A121" s="1"/>
      <c r="D121" s="1"/>
      <c r="E121" s="1"/>
      <c r="F121" s="1"/>
    </row>
    <row r="122" spans="1:6" ht="15.75" customHeight="1" x14ac:dyDescent="0.35">
      <c r="A122" s="1"/>
      <c r="D122" s="1"/>
      <c r="E122" s="1"/>
      <c r="F122" s="1"/>
    </row>
    <row r="123" spans="1:6" ht="15.75" customHeight="1" x14ac:dyDescent="0.35">
      <c r="A123" s="1"/>
      <c r="D123" s="1"/>
      <c r="E123" s="1"/>
      <c r="F123" s="1"/>
    </row>
    <row r="124" spans="1:6" ht="15.75" customHeight="1" x14ac:dyDescent="0.35">
      <c r="A124" s="1"/>
      <c r="D124" s="1"/>
      <c r="E124" s="1"/>
      <c r="F124" s="1"/>
    </row>
    <row r="125" spans="1:6" ht="15.75" customHeight="1" x14ac:dyDescent="0.35">
      <c r="A125" s="1"/>
      <c r="D125" s="1"/>
      <c r="E125" s="1"/>
      <c r="F125" s="1"/>
    </row>
    <row r="126" spans="1:6" ht="15.75" customHeight="1" x14ac:dyDescent="0.35">
      <c r="A126" s="1"/>
      <c r="D126" s="1"/>
      <c r="E126" s="1"/>
      <c r="F126" s="1"/>
    </row>
    <row r="127" spans="1:6" ht="15.75" customHeight="1" x14ac:dyDescent="0.35">
      <c r="A127" s="1"/>
      <c r="D127" s="1"/>
      <c r="E127" s="1"/>
      <c r="F127" s="1"/>
    </row>
    <row r="128" spans="1:6" ht="15.75" customHeight="1" x14ac:dyDescent="0.35">
      <c r="A128" s="1"/>
      <c r="D128" s="1"/>
      <c r="E128" s="1"/>
      <c r="F128" s="1"/>
    </row>
    <row r="129" spans="1:6" ht="15.75" customHeight="1" x14ac:dyDescent="0.35">
      <c r="A129" s="1"/>
      <c r="D129" s="1"/>
      <c r="E129" s="1"/>
      <c r="F129" s="1"/>
    </row>
    <row r="130" spans="1:6" ht="15.75" customHeight="1" x14ac:dyDescent="0.35">
      <c r="A130" s="1"/>
      <c r="D130" s="1"/>
      <c r="E130" s="1"/>
      <c r="F130" s="1"/>
    </row>
    <row r="131" spans="1:6" ht="15.75" customHeight="1" x14ac:dyDescent="0.35">
      <c r="A131" s="1"/>
      <c r="D131" s="1"/>
      <c r="E131" s="1"/>
      <c r="F131" s="1"/>
    </row>
    <row r="132" spans="1:6" ht="15.75" customHeight="1" x14ac:dyDescent="0.35">
      <c r="A132" s="1"/>
      <c r="D132" s="1"/>
      <c r="E132" s="1"/>
      <c r="F132" s="1"/>
    </row>
    <row r="133" spans="1:6" ht="15.75" customHeight="1" x14ac:dyDescent="0.35">
      <c r="A133" s="1"/>
      <c r="D133" s="1"/>
      <c r="E133" s="1"/>
      <c r="F133" s="1"/>
    </row>
    <row r="134" spans="1:6" ht="15.75" customHeight="1" x14ac:dyDescent="0.35">
      <c r="A134" s="1"/>
      <c r="D134" s="1"/>
      <c r="E134" s="1"/>
      <c r="F134" s="1"/>
    </row>
    <row r="135" spans="1:6" ht="15.75" customHeight="1" x14ac:dyDescent="0.35">
      <c r="A135" s="1"/>
      <c r="D135" s="1"/>
      <c r="E135" s="1"/>
      <c r="F135" s="1"/>
    </row>
    <row r="136" spans="1:6" ht="15.75" customHeight="1" x14ac:dyDescent="0.35">
      <c r="A136" s="1"/>
      <c r="D136" s="1"/>
      <c r="E136" s="1"/>
      <c r="F136" s="1"/>
    </row>
    <row r="137" spans="1:6" ht="15.75" customHeight="1" x14ac:dyDescent="0.35">
      <c r="A137" s="1"/>
      <c r="D137" s="1"/>
      <c r="E137" s="1"/>
      <c r="F137" s="1"/>
    </row>
    <row r="138" spans="1:6" ht="15.75" customHeight="1" x14ac:dyDescent="0.35">
      <c r="A138" s="1"/>
      <c r="D138" s="1"/>
      <c r="E138" s="1"/>
      <c r="F138" s="1"/>
    </row>
    <row r="139" spans="1:6" ht="15.75" customHeight="1" x14ac:dyDescent="0.35">
      <c r="A139" s="1"/>
      <c r="D139" s="1"/>
      <c r="E139" s="1"/>
      <c r="F139" s="1"/>
    </row>
    <row r="140" spans="1:6" ht="15.75" customHeight="1" x14ac:dyDescent="0.35">
      <c r="A140" s="1"/>
      <c r="D140" s="1"/>
      <c r="E140" s="1"/>
      <c r="F140" s="1"/>
    </row>
    <row r="141" spans="1:6" ht="15.75" customHeight="1" x14ac:dyDescent="0.35">
      <c r="A141" s="1"/>
      <c r="D141" s="1"/>
      <c r="E141" s="1"/>
      <c r="F141" s="1"/>
    </row>
    <row r="142" spans="1:6" ht="15.75" customHeight="1" x14ac:dyDescent="0.35">
      <c r="A142" s="1"/>
      <c r="D142" s="1"/>
      <c r="E142" s="1"/>
      <c r="F142" s="1"/>
    </row>
    <row r="143" spans="1:6" ht="15.75" customHeight="1" x14ac:dyDescent="0.35">
      <c r="A143" s="1"/>
      <c r="D143" s="1"/>
      <c r="E143" s="1"/>
      <c r="F143" s="1"/>
    </row>
    <row r="144" spans="1:6" ht="15.75" customHeight="1" x14ac:dyDescent="0.35">
      <c r="A144" s="1"/>
      <c r="D144" s="1"/>
      <c r="E144" s="1"/>
      <c r="F144" s="1"/>
    </row>
    <row r="145" spans="1:6" ht="15.75" customHeight="1" x14ac:dyDescent="0.35">
      <c r="A145" s="1"/>
      <c r="D145" s="1"/>
      <c r="E145" s="1"/>
      <c r="F145" s="1"/>
    </row>
    <row r="146" spans="1:6" ht="15.75" customHeight="1" x14ac:dyDescent="0.35">
      <c r="A146" s="1"/>
      <c r="D146" s="1"/>
      <c r="E146" s="1"/>
      <c r="F146" s="1"/>
    </row>
    <row r="147" spans="1:6" ht="15.75" customHeight="1" x14ac:dyDescent="0.35">
      <c r="A147" s="1"/>
      <c r="D147" s="1"/>
      <c r="E147" s="1"/>
      <c r="F147" s="1"/>
    </row>
    <row r="148" spans="1:6" ht="15.75" customHeight="1" x14ac:dyDescent="0.35">
      <c r="A148" s="1"/>
      <c r="D148" s="1"/>
      <c r="E148" s="1"/>
      <c r="F148" s="1"/>
    </row>
    <row r="149" spans="1:6" ht="15.75" customHeight="1" x14ac:dyDescent="0.35">
      <c r="A149" s="1"/>
      <c r="D149" s="1"/>
      <c r="E149" s="1"/>
      <c r="F149" s="1"/>
    </row>
    <row r="150" spans="1:6" ht="15.75" customHeight="1" x14ac:dyDescent="0.35">
      <c r="A150" s="1"/>
      <c r="D150" s="1"/>
      <c r="E150" s="1"/>
      <c r="F150" s="1"/>
    </row>
    <row r="151" spans="1:6" ht="15.75" customHeight="1" x14ac:dyDescent="0.35">
      <c r="A151" s="1"/>
      <c r="D151" s="1"/>
      <c r="E151" s="1"/>
      <c r="F151" s="1"/>
    </row>
    <row r="152" spans="1:6" ht="15.75" customHeight="1" x14ac:dyDescent="0.35">
      <c r="A152" s="1"/>
      <c r="D152" s="1"/>
      <c r="E152" s="1"/>
      <c r="F152" s="1"/>
    </row>
    <row r="153" spans="1:6" ht="15.75" customHeight="1" x14ac:dyDescent="0.35">
      <c r="A153" s="1"/>
      <c r="D153" s="1"/>
      <c r="E153" s="1"/>
      <c r="F153" s="1"/>
    </row>
    <row r="154" spans="1:6" ht="15.75" customHeight="1" x14ac:dyDescent="0.35">
      <c r="A154" s="1"/>
      <c r="D154" s="1"/>
      <c r="E154" s="1"/>
      <c r="F154" s="1"/>
    </row>
    <row r="155" spans="1:6" ht="15.75" customHeight="1" x14ac:dyDescent="0.35">
      <c r="A155" s="1"/>
      <c r="D155" s="1"/>
      <c r="E155" s="1"/>
      <c r="F155" s="1"/>
    </row>
    <row r="156" spans="1:6" ht="15.75" customHeight="1" x14ac:dyDescent="0.35">
      <c r="A156" s="1"/>
      <c r="D156" s="1"/>
      <c r="E156" s="1"/>
      <c r="F156" s="1"/>
    </row>
    <row r="157" spans="1:6" ht="15.75" customHeight="1" x14ac:dyDescent="0.35">
      <c r="A157" s="1"/>
      <c r="D157" s="1"/>
      <c r="E157" s="1"/>
      <c r="F157" s="1"/>
    </row>
    <row r="158" spans="1:6" ht="15.75" customHeight="1" x14ac:dyDescent="0.35">
      <c r="A158" s="1"/>
      <c r="D158" s="1"/>
      <c r="E158" s="1"/>
      <c r="F158" s="1"/>
    </row>
    <row r="159" spans="1:6" ht="15.75" customHeight="1" x14ac:dyDescent="0.35">
      <c r="A159" s="1"/>
      <c r="D159" s="1"/>
      <c r="E159" s="1"/>
      <c r="F159" s="1"/>
    </row>
    <row r="160" spans="1:6" ht="15.75" customHeight="1" x14ac:dyDescent="0.35">
      <c r="A160" s="1"/>
      <c r="D160" s="1"/>
      <c r="E160" s="1"/>
      <c r="F160" s="1"/>
    </row>
    <row r="161" spans="1:6" ht="15.75" customHeight="1" x14ac:dyDescent="0.35">
      <c r="A161" s="1"/>
      <c r="D161" s="1"/>
      <c r="E161" s="1"/>
      <c r="F161" s="1"/>
    </row>
    <row r="162" spans="1:6" ht="15.75" customHeight="1" x14ac:dyDescent="0.35">
      <c r="A162" s="1"/>
      <c r="D162" s="1"/>
      <c r="E162" s="1"/>
      <c r="F162" s="1"/>
    </row>
    <row r="163" spans="1:6" ht="15.75" customHeight="1" x14ac:dyDescent="0.35">
      <c r="A163" s="1"/>
      <c r="D163" s="1"/>
      <c r="E163" s="1"/>
      <c r="F163" s="1"/>
    </row>
    <row r="164" spans="1:6" ht="15.75" customHeight="1" x14ac:dyDescent="0.35">
      <c r="A164" s="1"/>
      <c r="D164" s="1"/>
      <c r="E164" s="1"/>
      <c r="F164" s="1"/>
    </row>
    <row r="165" spans="1:6" ht="15.75" customHeight="1" x14ac:dyDescent="0.35">
      <c r="A165" s="1"/>
      <c r="D165" s="1"/>
      <c r="E165" s="1"/>
      <c r="F165" s="1"/>
    </row>
    <row r="166" spans="1:6" ht="15.75" customHeight="1" x14ac:dyDescent="0.35">
      <c r="A166" s="1"/>
      <c r="D166" s="1"/>
      <c r="E166" s="1"/>
      <c r="F166" s="1"/>
    </row>
    <row r="167" spans="1:6" ht="15.75" customHeight="1" x14ac:dyDescent="0.35">
      <c r="A167" s="1"/>
      <c r="D167" s="1"/>
      <c r="E167" s="1"/>
      <c r="F167" s="1"/>
    </row>
    <row r="168" spans="1:6" ht="15.75" customHeight="1" x14ac:dyDescent="0.35">
      <c r="A168" s="1"/>
      <c r="D168" s="1"/>
      <c r="E168" s="1"/>
      <c r="F168" s="1"/>
    </row>
    <row r="169" spans="1:6" ht="15.75" customHeight="1" x14ac:dyDescent="0.35">
      <c r="A169" s="1"/>
      <c r="D169" s="1"/>
      <c r="E169" s="1"/>
      <c r="F169" s="1"/>
    </row>
    <row r="170" spans="1:6" ht="15.75" customHeight="1" x14ac:dyDescent="0.35">
      <c r="A170" s="1"/>
      <c r="D170" s="1"/>
      <c r="E170" s="1"/>
      <c r="F170" s="1"/>
    </row>
    <row r="171" spans="1:6" ht="15.75" customHeight="1" x14ac:dyDescent="0.35">
      <c r="A171" s="1"/>
      <c r="D171" s="1"/>
      <c r="E171" s="1"/>
      <c r="F171" s="1"/>
    </row>
    <row r="172" spans="1:6" ht="15.75" customHeight="1" x14ac:dyDescent="0.35">
      <c r="A172" s="1"/>
      <c r="D172" s="1"/>
      <c r="E172" s="1"/>
      <c r="F172" s="1"/>
    </row>
    <row r="173" spans="1:6" ht="15.75" customHeight="1" x14ac:dyDescent="0.35">
      <c r="A173" s="1"/>
      <c r="D173" s="1"/>
      <c r="E173" s="1"/>
      <c r="F173" s="1"/>
    </row>
    <row r="174" spans="1:6" ht="15.75" customHeight="1" x14ac:dyDescent="0.35">
      <c r="A174" s="1"/>
      <c r="D174" s="1"/>
      <c r="E174" s="1"/>
      <c r="F174" s="1"/>
    </row>
    <row r="175" spans="1:6" ht="15.75" customHeight="1" x14ac:dyDescent="0.35">
      <c r="A175" s="1"/>
      <c r="D175" s="1"/>
      <c r="E175" s="1"/>
      <c r="F175" s="1"/>
    </row>
    <row r="176" spans="1:6" ht="15.75" customHeight="1" x14ac:dyDescent="0.35">
      <c r="A176" s="1"/>
      <c r="D176" s="1"/>
      <c r="E176" s="1"/>
      <c r="F176" s="1"/>
    </row>
    <row r="177" spans="1:6" ht="15.75" customHeight="1" x14ac:dyDescent="0.35">
      <c r="A177" s="1"/>
      <c r="D177" s="1"/>
      <c r="E177" s="1"/>
      <c r="F177" s="1"/>
    </row>
    <row r="178" spans="1:6" ht="15.75" customHeight="1" x14ac:dyDescent="0.35">
      <c r="A178" s="1"/>
      <c r="D178" s="1"/>
      <c r="E178" s="1"/>
      <c r="F178" s="1"/>
    </row>
    <row r="179" spans="1:6" ht="15.75" customHeight="1" x14ac:dyDescent="0.35">
      <c r="A179" s="1"/>
      <c r="D179" s="1"/>
      <c r="E179" s="1"/>
      <c r="F179" s="1"/>
    </row>
    <row r="180" spans="1:6" ht="15.75" customHeight="1" x14ac:dyDescent="0.35">
      <c r="A180" s="1"/>
      <c r="D180" s="1"/>
      <c r="E180" s="1"/>
      <c r="F180" s="1"/>
    </row>
    <row r="181" spans="1:6" ht="15.75" customHeight="1" x14ac:dyDescent="0.35">
      <c r="A181" s="1"/>
      <c r="D181" s="1"/>
      <c r="E181" s="1"/>
      <c r="F181" s="1"/>
    </row>
    <row r="182" spans="1:6" ht="15.75" customHeight="1" x14ac:dyDescent="0.35">
      <c r="A182" s="1"/>
      <c r="D182" s="1"/>
      <c r="E182" s="1"/>
      <c r="F182" s="1"/>
    </row>
    <row r="183" spans="1:6" ht="15.75" customHeight="1" x14ac:dyDescent="0.35">
      <c r="A183" s="1"/>
      <c r="D183" s="1"/>
      <c r="E183" s="1"/>
      <c r="F183" s="1"/>
    </row>
    <row r="184" spans="1:6" ht="15.75" customHeight="1" x14ac:dyDescent="0.35">
      <c r="A184" s="1"/>
      <c r="D184" s="1"/>
      <c r="E184" s="1"/>
      <c r="F184" s="1"/>
    </row>
    <row r="185" spans="1:6" ht="15.75" customHeight="1" x14ac:dyDescent="0.35">
      <c r="A185" s="1"/>
      <c r="D185" s="1"/>
      <c r="E185" s="1"/>
      <c r="F185" s="1"/>
    </row>
    <row r="186" spans="1:6" ht="15.75" customHeight="1" x14ac:dyDescent="0.35">
      <c r="A186" s="1"/>
      <c r="D186" s="1"/>
      <c r="E186" s="1"/>
      <c r="F186" s="1"/>
    </row>
    <row r="187" spans="1:6" ht="15.75" customHeight="1" x14ac:dyDescent="0.35">
      <c r="A187" s="1"/>
      <c r="D187" s="1"/>
      <c r="E187" s="1"/>
      <c r="F187" s="1"/>
    </row>
    <row r="188" spans="1:6" ht="15.75" customHeight="1" x14ac:dyDescent="0.35">
      <c r="A188" s="1"/>
      <c r="D188" s="1"/>
      <c r="E188" s="1"/>
      <c r="F188" s="1"/>
    </row>
    <row r="189" spans="1:6" ht="15.75" customHeight="1" x14ac:dyDescent="0.35">
      <c r="A189" s="1"/>
      <c r="D189" s="1"/>
      <c r="E189" s="1"/>
      <c r="F189" s="1"/>
    </row>
    <row r="190" spans="1:6" ht="15.75" customHeight="1" x14ac:dyDescent="0.35">
      <c r="A190" s="1"/>
      <c r="D190" s="1"/>
      <c r="E190" s="1"/>
      <c r="F190" s="1"/>
    </row>
    <row r="191" spans="1:6" ht="15.75" customHeight="1" x14ac:dyDescent="0.35">
      <c r="A191" s="1"/>
      <c r="D191" s="1"/>
      <c r="E191" s="1"/>
      <c r="F191" s="1"/>
    </row>
    <row r="192" spans="1:6" ht="15.75" customHeight="1" x14ac:dyDescent="0.35">
      <c r="A192" s="1"/>
      <c r="D192" s="1"/>
      <c r="E192" s="1"/>
      <c r="F192" s="1"/>
    </row>
    <row r="193" spans="1:6" ht="15.75" customHeight="1" x14ac:dyDescent="0.35">
      <c r="A193" s="1"/>
      <c r="D193" s="1"/>
      <c r="E193" s="1"/>
      <c r="F193" s="1"/>
    </row>
    <row r="194" spans="1:6" ht="15.75" customHeight="1" x14ac:dyDescent="0.35">
      <c r="A194" s="1"/>
      <c r="D194" s="1"/>
      <c r="E194" s="1"/>
      <c r="F194" s="1"/>
    </row>
    <row r="195" spans="1:6" ht="15.75" customHeight="1" x14ac:dyDescent="0.35">
      <c r="A195" s="1"/>
      <c r="D195" s="1"/>
      <c r="E195" s="1"/>
      <c r="F195" s="1"/>
    </row>
    <row r="196" spans="1:6" ht="15.75" customHeight="1" x14ac:dyDescent="0.35">
      <c r="A196" s="1"/>
      <c r="D196" s="1"/>
      <c r="E196" s="1"/>
      <c r="F196" s="1"/>
    </row>
    <row r="197" spans="1:6" ht="15.75" customHeight="1" x14ac:dyDescent="0.35">
      <c r="A197" s="1"/>
      <c r="D197" s="1"/>
      <c r="E197" s="1"/>
      <c r="F197" s="1"/>
    </row>
    <row r="198" spans="1:6" ht="15.75" customHeight="1" x14ac:dyDescent="0.35">
      <c r="A198" s="1"/>
      <c r="D198" s="1"/>
      <c r="E198" s="1"/>
      <c r="F198" s="1"/>
    </row>
    <row r="199" spans="1:6" ht="15.75" customHeight="1" x14ac:dyDescent="0.35">
      <c r="A199" s="1"/>
      <c r="D199" s="1"/>
      <c r="E199" s="1"/>
      <c r="F199" s="1"/>
    </row>
    <row r="200" spans="1:6" ht="15.75" customHeight="1" x14ac:dyDescent="0.35">
      <c r="A200" s="1"/>
      <c r="D200" s="1"/>
      <c r="E200" s="1"/>
      <c r="F200" s="1"/>
    </row>
    <row r="201" spans="1:6" ht="15.75" customHeight="1" x14ac:dyDescent="0.35">
      <c r="A201" s="1"/>
      <c r="D201" s="1"/>
      <c r="E201" s="1"/>
      <c r="F201" s="1"/>
    </row>
    <row r="202" spans="1:6" ht="15.75" customHeight="1" x14ac:dyDescent="0.35">
      <c r="A202" s="1"/>
      <c r="D202" s="1"/>
      <c r="E202" s="1"/>
      <c r="F202" s="1"/>
    </row>
    <row r="203" spans="1:6" ht="15.75" customHeight="1" x14ac:dyDescent="0.35">
      <c r="A203" s="1"/>
      <c r="D203" s="1"/>
      <c r="E203" s="1"/>
      <c r="F203" s="1"/>
    </row>
    <row r="204" spans="1:6" ht="15.75" customHeight="1" x14ac:dyDescent="0.35">
      <c r="A204" s="1"/>
      <c r="D204" s="1"/>
      <c r="E204" s="1"/>
      <c r="F204" s="1"/>
    </row>
    <row r="205" spans="1:6" ht="15.75" customHeight="1" x14ac:dyDescent="0.35">
      <c r="A205" s="1"/>
      <c r="D205" s="1"/>
      <c r="E205" s="1"/>
      <c r="F205" s="1"/>
    </row>
    <row r="206" spans="1:6" ht="15.75" customHeight="1" x14ac:dyDescent="0.35">
      <c r="A206" s="1"/>
      <c r="D206" s="1"/>
      <c r="E206" s="1"/>
      <c r="F206" s="1"/>
    </row>
    <row r="207" spans="1:6" ht="15.75" customHeight="1" x14ac:dyDescent="0.35">
      <c r="A207" s="1"/>
      <c r="D207" s="1"/>
      <c r="E207" s="1"/>
      <c r="F207" s="1"/>
    </row>
    <row r="208" spans="1:6" ht="15.75" customHeight="1" x14ac:dyDescent="0.35">
      <c r="A208" s="1"/>
      <c r="D208" s="1"/>
      <c r="E208" s="1"/>
      <c r="F208" s="1"/>
    </row>
    <row r="209" spans="1:6" ht="15.75" customHeight="1" x14ac:dyDescent="0.35">
      <c r="A209" s="1"/>
      <c r="D209" s="1"/>
      <c r="E209" s="1"/>
      <c r="F209" s="1"/>
    </row>
    <row r="210" spans="1:6" ht="15.75" customHeight="1" x14ac:dyDescent="0.35">
      <c r="A210" s="1"/>
      <c r="D210" s="1"/>
      <c r="E210" s="1"/>
      <c r="F210" s="1"/>
    </row>
    <row r="211" spans="1:6" ht="15.75" customHeight="1" x14ac:dyDescent="0.35">
      <c r="A211" s="1"/>
      <c r="D211" s="1"/>
      <c r="E211" s="1"/>
      <c r="F211" s="1"/>
    </row>
    <row r="212" spans="1:6" ht="15.75" customHeight="1" x14ac:dyDescent="0.35">
      <c r="A212" s="1"/>
      <c r="D212" s="1"/>
      <c r="E212" s="1"/>
      <c r="F212" s="1"/>
    </row>
    <row r="213" spans="1:6" ht="15.75" customHeight="1" x14ac:dyDescent="0.35">
      <c r="A213" s="1"/>
      <c r="D213" s="1"/>
      <c r="E213" s="1"/>
      <c r="F213" s="1"/>
    </row>
    <row r="214" spans="1:6" ht="15.75" customHeight="1" x14ac:dyDescent="0.35">
      <c r="A214" s="1"/>
      <c r="D214" s="1"/>
      <c r="E214" s="1"/>
      <c r="F214" s="1"/>
    </row>
    <row r="215" spans="1:6" ht="15.75" customHeight="1" x14ac:dyDescent="0.35">
      <c r="A215" s="1"/>
      <c r="D215" s="1"/>
      <c r="E215" s="1"/>
      <c r="F215" s="1"/>
    </row>
    <row r="216" spans="1:6" ht="15.75" customHeight="1" x14ac:dyDescent="0.35">
      <c r="A216" s="1"/>
      <c r="D216" s="1"/>
      <c r="E216" s="1"/>
      <c r="F216" s="1"/>
    </row>
    <row r="217" spans="1:6" ht="15.75" customHeight="1" x14ac:dyDescent="0.35">
      <c r="A217" s="1"/>
      <c r="D217" s="1"/>
      <c r="E217" s="1"/>
      <c r="F217" s="1"/>
    </row>
    <row r="218" spans="1:6" ht="15.75" customHeight="1" x14ac:dyDescent="0.35">
      <c r="A218" s="1"/>
      <c r="D218" s="1"/>
      <c r="E218" s="1"/>
      <c r="F218" s="1"/>
    </row>
    <row r="219" spans="1:6" ht="15.75" customHeight="1" x14ac:dyDescent="0.35">
      <c r="A219" s="1"/>
      <c r="D219" s="1"/>
      <c r="E219" s="1"/>
      <c r="F219" s="1"/>
    </row>
    <row r="220" spans="1:6" ht="15.75" customHeight="1" x14ac:dyDescent="0.35">
      <c r="A220" s="1"/>
      <c r="D220" s="1"/>
      <c r="E220" s="1"/>
      <c r="F220" s="1"/>
    </row>
    <row r="221" spans="1:6" ht="15.75" customHeight="1" x14ac:dyDescent="0.35">
      <c r="A221" s="1"/>
      <c r="D221" s="1"/>
      <c r="E221" s="1"/>
      <c r="F221" s="1"/>
    </row>
    <row r="222" spans="1:6" ht="15.75" customHeight="1" x14ac:dyDescent="0.35">
      <c r="A222" s="1"/>
      <c r="D222" s="1"/>
      <c r="E222" s="1"/>
      <c r="F222" s="1"/>
    </row>
    <row r="223" spans="1:6" ht="15.75" customHeight="1" x14ac:dyDescent="0.35">
      <c r="A223" s="1"/>
      <c r="D223" s="1"/>
      <c r="E223" s="1"/>
      <c r="F223" s="1"/>
    </row>
    <row r="224" spans="1:6" ht="15.75" customHeight="1" x14ac:dyDescent="0.35">
      <c r="A224" s="1"/>
      <c r="D224" s="1"/>
      <c r="E224" s="1"/>
      <c r="F224" s="1"/>
    </row>
    <row r="225" spans="1:6" ht="15.75" customHeight="1" x14ac:dyDescent="0.35">
      <c r="A225" s="1"/>
      <c r="D225" s="1"/>
      <c r="E225" s="1"/>
      <c r="F225" s="1"/>
    </row>
    <row r="226" spans="1:6" ht="15.75" customHeight="1" x14ac:dyDescent="0.35">
      <c r="A226" s="1"/>
      <c r="D226" s="1"/>
      <c r="E226" s="1"/>
      <c r="F226" s="1"/>
    </row>
    <row r="227" spans="1:6" ht="15.75" customHeight="1" x14ac:dyDescent="0.35">
      <c r="A227" s="1"/>
      <c r="D227" s="1"/>
      <c r="E227" s="1"/>
      <c r="F227" s="1"/>
    </row>
    <row r="228" spans="1:6" ht="15.75" customHeight="1" x14ac:dyDescent="0.35">
      <c r="A228" s="1"/>
      <c r="D228" s="1"/>
      <c r="E228" s="1"/>
      <c r="F228" s="1"/>
    </row>
    <row r="229" spans="1:6" ht="15.75" customHeight="1" x14ac:dyDescent="0.35">
      <c r="A229" s="1"/>
      <c r="D229" s="1"/>
      <c r="E229" s="1"/>
      <c r="F229" s="1"/>
    </row>
    <row r="230" spans="1:6" ht="15.75" customHeight="1" x14ac:dyDescent="0.35">
      <c r="A230" s="1"/>
      <c r="D230" s="1"/>
      <c r="E230" s="1"/>
      <c r="F230" s="1"/>
    </row>
    <row r="231" spans="1:6" ht="15.75" customHeight="1" x14ac:dyDescent="0.35">
      <c r="A231" s="1"/>
      <c r="D231" s="1"/>
      <c r="E231" s="1"/>
      <c r="F231" s="1"/>
    </row>
    <row r="232" spans="1:6" ht="15.75" customHeight="1" x14ac:dyDescent="0.35">
      <c r="A232" s="1"/>
      <c r="D232" s="1"/>
      <c r="E232" s="1"/>
      <c r="F232" s="1"/>
    </row>
    <row r="233" spans="1:6" ht="15.75" customHeight="1" x14ac:dyDescent="0.35">
      <c r="A233" s="1"/>
      <c r="D233" s="1"/>
      <c r="E233" s="1"/>
      <c r="F233" s="1"/>
    </row>
    <row r="234" spans="1:6" ht="15.75" customHeight="1" x14ac:dyDescent="0.35">
      <c r="A234" s="1"/>
      <c r="D234" s="1"/>
      <c r="E234" s="1"/>
      <c r="F234" s="1"/>
    </row>
    <row r="235" spans="1:6" ht="15.75" customHeight="1" x14ac:dyDescent="0.35">
      <c r="A235" s="1"/>
      <c r="D235" s="1"/>
      <c r="E235" s="1"/>
      <c r="F235" s="1"/>
    </row>
    <row r="236" spans="1:6" ht="15.75" customHeight="1" x14ac:dyDescent="0.35">
      <c r="A236" s="1"/>
      <c r="D236" s="1"/>
      <c r="E236" s="1"/>
      <c r="F236" s="1"/>
    </row>
    <row r="237" spans="1:6" ht="15.75" customHeight="1" x14ac:dyDescent="0.35">
      <c r="A237" s="1"/>
      <c r="D237" s="1"/>
      <c r="E237" s="1"/>
      <c r="F237" s="1"/>
    </row>
    <row r="238" spans="1:6" ht="15.75" customHeight="1" x14ac:dyDescent="0.35">
      <c r="A238" s="1"/>
      <c r="D238" s="1"/>
      <c r="E238" s="1"/>
      <c r="F238" s="1"/>
    </row>
    <row r="239" spans="1:6" ht="15.75" customHeight="1" x14ac:dyDescent="0.35">
      <c r="A239" s="1"/>
      <c r="D239" s="1"/>
      <c r="E239" s="1"/>
      <c r="F239" s="1"/>
    </row>
    <row r="240" spans="1:6" ht="15.75" customHeight="1" x14ac:dyDescent="0.35">
      <c r="A240" s="1"/>
      <c r="D240" s="1"/>
      <c r="E240" s="1"/>
      <c r="F240" s="1"/>
    </row>
    <row r="241" spans="1:6" ht="15.75" customHeight="1" x14ac:dyDescent="0.35">
      <c r="A241" s="1"/>
      <c r="D241" s="1"/>
      <c r="E241" s="1"/>
      <c r="F241" s="1"/>
    </row>
    <row r="242" spans="1:6" ht="15.75" customHeight="1" x14ac:dyDescent="0.35">
      <c r="A242" s="1"/>
      <c r="D242" s="1"/>
      <c r="E242" s="1"/>
      <c r="F242" s="1"/>
    </row>
    <row r="243" spans="1:6" ht="15.75" customHeight="1" x14ac:dyDescent="0.35">
      <c r="A243" s="1"/>
      <c r="D243" s="1"/>
      <c r="E243" s="1"/>
      <c r="F243" s="1"/>
    </row>
    <row r="244" spans="1:6" ht="15.75" customHeight="1" x14ac:dyDescent="0.35">
      <c r="A244" s="1"/>
      <c r="D244" s="1"/>
      <c r="E244" s="1"/>
      <c r="F244" s="1"/>
    </row>
    <row r="245" spans="1:6" ht="15.75" customHeight="1" x14ac:dyDescent="0.35">
      <c r="A245" s="1"/>
      <c r="D245" s="1"/>
      <c r="E245" s="1"/>
      <c r="F245" s="1"/>
    </row>
    <row r="246" spans="1:6" ht="15.75" customHeight="1" x14ac:dyDescent="0.35">
      <c r="A246" s="1"/>
      <c r="D246" s="1"/>
      <c r="E246" s="1"/>
      <c r="F246" s="1"/>
    </row>
    <row r="247" spans="1:6" ht="15.75" customHeight="1" x14ac:dyDescent="0.35">
      <c r="A247" s="1"/>
      <c r="D247" s="1"/>
      <c r="E247" s="1"/>
      <c r="F247" s="1"/>
    </row>
    <row r="248" spans="1:6" ht="15.75" customHeight="1" x14ac:dyDescent="0.35">
      <c r="A248" s="1"/>
      <c r="D248" s="1"/>
      <c r="E248" s="1"/>
      <c r="F248" s="1"/>
    </row>
    <row r="249" spans="1:6" ht="15.75" customHeight="1" x14ac:dyDescent="0.35">
      <c r="A249" s="1"/>
      <c r="D249" s="1"/>
      <c r="E249" s="1"/>
      <c r="F249" s="1"/>
    </row>
    <row r="250" spans="1:6" ht="15.75" customHeight="1" x14ac:dyDescent="0.35">
      <c r="A250" s="1"/>
      <c r="D250" s="1"/>
      <c r="E250" s="1"/>
      <c r="F250" s="1"/>
    </row>
    <row r="251" spans="1:6" ht="15.75" customHeight="1" x14ac:dyDescent="0.35">
      <c r="A251" s="1"/>
      <c r="D251" s="1"/>
      <c r="E251" s="1"/>
      <c r="F251" s="1"/>
    </row>
    <row r="252" spans="1:6" ht="15.75" customHeight="1" x14ac:dyDescent="0.35">
      <c r="A252" s="1"/>
      <c r="D252" s="1"/>
      <c r="E252" s="1"/>
      <c r="F252" s="1"/>
    </row>
    <row r="253" spans="1:6" ht="15.75" customHeight="1" x14ac:dyDescent="0.35">
      <c r="A253" s="1"/>
      <c r="D253" s="1"/>
      <c r="E253" s="1"/>
      <c r="F253" s="1"/>
    </row>
    <row r="254" spans="1:6" ht="15.75" customHeight="1" x14ac:dyDescent="0.35">
      <c r="A254" s="1"/>
      <c r="D254" s="1"/>
      <c r="E254" s="1"/>
      <c r="F254" s="1"/>
    </row>
    <row r="255" spans="1:6" ht="15.75" customHeight="1" x14ac:dyDescent="0.35">
      <c r="A255" s="1"/>
      <c r="D255" s="1"/>
      <c r="E255" s="1"/>
      <c r="F255" s="1"/>
    </row>
    <row r="256" spans="1:6" ht="15.75" customHeight="1" x14ac:dyDescent="0.35">
      <c r="A256" s="1"/>
      <c r="D256" s="1"/>
      <c r="E256" s="1"/>
      <c r="F256" s="1"/>
    </row>
    <row r="257" spans="1:6" ht="15.75" customHeight="1" x14ac:dyDescent="0.35">
      <c r="A257" s="1"/>
      <c r="D257" s="1"/>
      <c r="E257" s="1"/>
      <c r="F257" s="1"/>
    </row>
    <row r="258" spans="1:6" ht="15.75" customHeight="1" x14ac:dyDescent="0.35">
      <c r="A258" s="1"/>
      <c r="D258" s="1"/>
      <c r="E258" s="1"/>
      <c r="F258" s="1"/>
    </row>
    <row r="259" spans="1:6" ht="15.75" customHeight="1" x14ac:dyDescent="0.35">
      <c r="A259" s="1"/>
      <c r="D259" s="1"/>
      <c r="E259" s="1"/>
      <c r="F259" s="1"/>
    </row>
    <row r="260" spans="1:6" ht="15.75" customHeight="1" x14ac:dyDescent="0.35">
      <c r="A260" s="1"/>
      <c r="D260" s="1"/>
      <c r="E260" s="1"/>
      <c r="F260" s="1"/>
    </row>
    <row r="261" spans="1:6" ht="15.75" customHeight="1" x14ac:dyDescent="0.35">
      <c r="A261" s="1"/>
      <c r="D261" s="1"/>
      <c r="E261" s="1"/>
      <c r="F261" s="1"/>
    </row>
    <row r="262" spans="1:6" ht="15.75" customHeight="1" x14ac:dyDescent="0.35">
      <c r="A262" s="1"/>
      <c r="D262" s="1"/>
      <c r="E262" s="1"/>
      <c r="F262" s="1"/>
    </row>
    <row r="263" spans="1:6" ht="15.75" customHeight="1" x14ac:dyDescent="0.35">
      <c r="A263" s="1"/>
      <c r="D263" s="1"/>
      <c r="E263" s="1"/>
      <c r="F263" s="1"/>
    </row>
    <row r="264" spans="1:6" ht="15.75" customHeight="1" x14ac:dyDescent="0.35">
      <c r="A264" s="1"/>
      <c r="D264" s="1"/>
      <c r="E264" s="1"/>
      <c r="F264" s="1"/>
    </row>
    <row r="265" spans="1:6" ht="15.75" customHeight="1" x14ac:dyDescent="0.35">
      <c r="A265" s="1"/>
      <c r="D265" s="1"/>
      <c r="E265" s="1"/>
      <c r="F265" s="1"/>
    </row>
    <row r="266" spans="1:6" ht="15.75" customHeight="1" x14ac:dyDescent="0.35">
      <c r="A266" s="1"/>
      <c r="D266" s="1"/>
      <c r="E266" s="1"/>
      <c r="F266" s="1"/>
    </row>
    <row r="267" spans="1:6" ht="15.75" customHeight="1" x14ac:dyDescent="0.35">
      <c r="A267" s="1"/>
      <c r="D267" s="1"/>
      <c r="E267" s="1"/>
      <c r="F267" s="1"/>
    </row>
    <row r="268" spans="1:6" ht="15.75" customHeight="1" x14ac:dyDescent="0.35">
      <c r="A268" s="1"/>
      <c r="D268" s="1"/>
      <c r="E268" s="1"/>
      <c r="F268" s="1"/>
    </row>
    <row r="269" spans="1:6" ht="15.75" customHeight="1" x14ac:dyDescent="0.35">
      <c r="A269" s="1"/>
      <c r="D269" s="1"/>
      <c r="E269" s="1"/>
      <c r="F269" s="1"/>
    </row>
    <row r="270" spans="1:6" ht="15.75" customHeight="1" x14ac:dyDescent="0.35">
      <c r="A270" s="1"/>
      <c r="D270" s="1"/>
      <c r="E270" s="1"/>
      <c r="F270" s="1"/>
    </row>
    <row r="271" spans="1:6" ht="15.75" customHeight="1" x14ac:dyDescent="0.35">
      <c r="A271" s="1"/>
      <c r="D271" s="1"/>
      <c r="E271" s="1"/>
      <c r="F271" s="1"/>
    </row>
    <row r="272" spans="1:6" ht="15.75" customHeight="1" x14ac:dyDescent="0.35">
      <c r="A272" s="1"/>
      <c r="D272" s="1"/>
      <c r="E272" s="1"/>
      <c r="F272" s="1"/>
    </row>
    <row r="273" spans="1:6" ht="15.75" customHeight="1" x14ac:dyDescent="0.35">
      <c r="A273" s="1"/>
      <c r="D273" s="1"/>
      <c r="E273" s="1"/>
      <c r="F273" s="1"/>
    </row>
    <row r="274" spans="1:6" ht="15.75" customHeight="1" x14ac:dyDescent="0.35">
      <c r="A274" s="1"/>
      <c r="D274" s="1"/>
      <c r="E274" s="1"/>
      <c r="F274" s="1"/>
    </row>
    <row r="275" spans="1:6" ht="15.75" customHeight="1" x14ac:dyDescent="0.35">
      <c r="A275" s="1"/>
      <c r="D275" s="1"/>
      <c r="E275" s="1"/>
      <c r="F275" s="1"/>
    </row>
    <row r="276" spans="1:6" ht="15.75" customHeight="1" x14ac:dyDescent="0.35">
      <c r="A276" s="1"/>
      <c r="D276" s="1"/>
      <c r="E276" s="1"/>
      <c r="F276" s="1"/>
    </row>
    <row r="277" spans="1:6" ht="15.75" customHeight="1" x14ac:dyDescent="0.35">
      <c r="A277" s="1"/>
      <c r="D277" s="1"/>
      <c r="E277" s="1"/>
      <c r="F277" s="1"/>
    </row>
    <row r="278" spans="1:6" ht="15.75" customHeight="1" x14ac:dyDescent="0.35">
      <c r="A278" s="1"/>
      <c r="D278" s="1"/>
      <c r="E278" s="1"/>
      <c r="F278" s="1"/>
    </row>
    <row r="279" spans="1:6" ht="15.75" customHeight="1" x14ac:dyDescent="0.35">
      <c r="A279" s="1"/>
      <c r="D279" s="1"/>
      <c r="E279" s="1"/>
      <c r="F279" s="1"/>
    </row>
    <row r="280" spans="1:6" ht="15.75" customHeight="1" x14ac:dyDescent="0.35">
      <c r="A280" s="1"/>
      <c r="D280" s="1"/>
      <c r="E280" s="1"/>
      <c r="F280" s="1"/>
    </row>
    <row r="281" spans="1:6" ht="15.75" customHeight="1" x14ac:dyDescent="0.35">
      <c r="A281" s="1"/>
      <c r="D281" s="1"/>
      <c r="E281" s="1"/>
      <c r="F281" s="1"/>
    </row>
    <row r="282" spans="1:6" ht="15.75" customHeight="1" x14ac:dyDescent="0.35">
      <c r="A282" s="1"/>
      <c r="D282" s="1"/>
      <c r="E282" s="1"/>
      <c r="F282" s="1"/>
    </row>
    <row r="283" spans="1:6" ht="15.75" customHeight="1" x14ac:dyDescent="0.35">
      <c r="A283" s="1"/>
      <c r="D283" s="1"/>
      <c r="E283" s="1"/>
      <c r="F283" s="1"/>
    </row>
    <row r="284" spans="1:6" ht="15.75" customHeight="1" x14ac:dyDescent="0.35">
      <c r="A284" s="1"/>
      <c r="D284" s="1"/>
      <c r="E284" s="1"/>
      <c r="F284" s="1"/>
    </row>
    <row r="285" spans="1:6" ht="15.75" customHeight="1" x14ac:dyDescent="0.35">
      <c r="A285" s="1"/>
      <c r="D285" s="1"/>
      <c r="E285" s="1"/>
      <c r="F285" s="1"/>
    </row>
    <row r="286" spans="1:6" ht="15.75" customHeight="1" x14ac:dyDescent="0.35">
      <c r="A286" s="1"/>
      <c r="D286" s="1"/>
      <c r="E286" s="1"/>
      <c r="F286" s="1"/>
    </row>
    <row r="287" spans="1:6" ht="15.75" customHeight="1" x14ac:dyDescent="0.35">
      <c r="A287" s="1"/>
      <c r="D287" s="1"/>
      <c r="E287" s="1"/>
      <c r="F287" s="1"/>
    </row>
    <row r="288" spans="1:6" ht="15.75" customHeight="1" x14ac:dyDescent="0.35">
      <c r="A288" s="1"/>
      <c r="D288" s="1"/>
      <c r="E288" s="1"/>
      <c r="F288" s="1"/>
    </row>
    <row r="289" spans="1:6" ht="15.75" customHeight="1" x14ac:dyDescent="0.35">
      <c r="A289" s="1"/>
      <c r="D289" s="1"/>
      <c r="E289" s="1"/>
      <c r="F289" s="1"/>
    </row>
    <row r="290" spans="1:6" ht="15.75" customHeight="1" x14ac:dyDescent="0.35">
      <c r="A290" s="1"/>
      <c r="D290" s="1"/>
      <c r="E290" s="1"/>
      <c r="F290" s="1"/>
    </row>
    <row r="291" spans="1:6" ht="15.75" customHeight="1" x14ac:dyDescent="0.35">
      <c r="A291" s="1"/>
      <c r="D291" s="1"/>
      <c r="E291" s="1"/>
      <c r="F291" s="1"/>
    </row>
    <row r="292" spans="1:6" ht="15.75" customHeight="1" x14ac:dyDescent="0.35">
      <c r="A292" s="1"/>
      <c r="D292" s="1"/>
      <c r="E292" s="1"/>
      <c r="F292" s="1"/>
    </row>
    <row r="293" spans="1:6" ht="15.75" customHeight="1" x14ac:dyDescent="0.35">
      <c r="A293" s="1"/>
      <c r="D293" s="1"/>
      <c r="E293" s="1"/>
      <c r="F293" s="1"/>
    </row>
    <row r="294" spans="1:6" ht="15.75" customHeight="1" x14ac:dyDescent="0.35">
      <c r="A294" s="1"/>
      <c r="D294" s="1"/>
      <c r="E294" s="1"/>
      <c r="F294" s="1"/>
    </row>
    <row r="295" spans="1:6" ht="15.75" customHeight="1" x14ac:dyDescent="0.35">
      <c r="A295" s="1"/>
      <c r="D295" s="1"/>
      <c r="E295" s="1"/>
      <c r="F295" s="1"/>
    </row>
    <row r="296" spans="1:6" ht="15.75" customHeight="1" x14ac:dyDescent="0.35">
      <c r="A296" s="1"/>
      <c r="D296" s="1"/>
      <c r="E296" s="1"/>
      <c r="F296" s="1"/>
    </row>
    <row r="297" spans="1:6" ht="15.75" customHeight="1" x14ac:dyDescent="0.35">
      <c r="A297" s="1"/>
      <c r="D297" s="1"/>
      <c r="E297" s="1"/>
      <c r="F297" s="1"/>
    </row>
    <row r="298" spans="1:6" ht="15.75" customHeight="1" x14ac:dyDescent="0.35">
      <c r="A298" s="1"/>
      <c r="D298" s="1"/>
      <c r="E298" s="1"/>
      <c r="F298" s="1"/>
    </row>
    <row r="299" spans="1:6" ht="15.75" customHeight="1" x14ac:dyDescent="0.35">
      <c r="A299" s="1"/>
      <c r="D299" s="1"/>
      <c r="E299" s="1"/>
      <c r="F299" s="1"/>
    </row>
    <row r="300" spans="1:6" ht="15.75" customHeight="1" x14ac:dyDescent="0.35">
      <c r="A300" s="1"/>
      <c r="D300" s="1"/>
      <c r="E300" s="1"/>
      <c r="F300" s="1"/>
    </row>
    <row r="301" spans="1:6" ht="15.75" customHeight="1" x14ac:dyDescent="0.35">
      <c r="A301" s="1"/>
      <c r="D301" s="1"/>
      <c r="E301" s="1"/>
      <c r="F301" s="1"/>
    </row>
    <row r="302" spans="1:6" ht="15.75" customHeight="1" x14ac:dyDescent="0.35">
      <c r="A302" s="1"/>
      <c r="D302" s="1"/>
      <c r="E302" s="1"/>
      <c r="F302" s="1"/>
    </row>
    <row r="303" spans="1:6" ht="15.75" customHeight="1" x14ac:dyDescent="0.35">
      <c r="A303" s="1"/>
      <c r="D303" s="1"/>
      <c r="E303" s="1"/>
      <c r="F303" s="1"/>
    </row>
    <row r="304" spans="1:6" ht="15.75" customHeight="1" x14ac:dyDescent="0.35">
      <c r="A304" s="1"/>
      <c r="D304" s="1"/>
      <c r="E304" s="1"/>
      <c r="F304" s="1"/>
    </row>
    <row r="305" spans="1:6" ht="15.75" customHeight="1" x14ac:dyDescent="0.35">
      <c r="A305" s="1"/>
      <c r="D305" s="1"/>
      <c r="E305" s="1"/>
      <c r="F305" s="1"/>
    </row>
    <row r="306" spans="1:6" ht="15.75" customHeight="1" x14ac:dyDescent="0.35">
      <c r="A306" s="1"/>
      <c r="D306" s="1"/>
      <c r="E306" s="1"/>
      <c r="F306" s="1"/>
    </row>
    <row r="307" spans="1:6" ht="15.75" customHeight="1" x14ac:dyDescent="0.35">
      <c r="A307" s="1"/>
      <c r="D307" s="1"/>
      <c r="E307" s="1"/>
      <c r="F307" s="1"/>
    </row>
    <row r="308" spans="1:6" ht="15.75" customHeight="1" x14ac:dyDescent="0.35">
      <c r="A308" s="1"/>
      <c r="D308" s="1"/>
      <c r="E308" s="1"/>
      <c r="F308" s="1"/>
    </row>
    <row r="309" spans="1:6" ht="15.75" customHeight="1" x14ac:dyDescent="0.35">
      <c r="A309" s="1"/>
      <c r="D309" s="1"/>
      <c r="E309" s="1"/>
      <c r="F309" s="1"/>
    </row>
    <row r="310" spans="1:6" ht="15.75" customHeight="1" x14ac:dyDescent="0.35">
      <c r="A310" s="1"/>
      <c r="D310" s="1"/>
      <c r="E310" s="1"/>
      <c r="F310" s="1"/>
    </row>
    <row r="311" spans="1:6" ht="15.75" customHeight="1" x14ac:dyDescent="0.35">
      <c r="A311" s="1"/>
      <c r="D311" s="1"/>
      <c r="E311" s="1"/>
      <c r="F311" s="1"/>
    </row>
    <row r="312" spans="1:6" ht="15.75" customHeight="1" x14ac:dyDescent="0.35">
      <c r="A312" s="1"/>
      <c r="D312" s="1"/>
      <c r="E312" s="1"/>
      <c r="F312" s="1"/>
    </row>
    <row r="313" spans="1:6" ht="15.75" customHeight="1" x14ac:dyDescent="0.35">
      <c r="A313" s="1"/>
      <c r="D313" s="1"/>
      <c r="E313" s="1"/>
      <c r="F313" s="1"/>
    </row>
    <row r="314" spans="1:6" ht="15.75" customHeight="1" x14ac:dyDescent="0.35">
      <c r="A314" s="1"/>
      <c r="D314" s="1"/>
      <c r="E314" s="1"/>
      <c r="F314" s="1"/>
    </row>
    <row r="315" spans="1:6" ht="15.75" customHeight="1" x14ac:dyDescent="0.35">
      <c r="A315" s="1"/>
      <c r="D315" s="1"/>
      <c r="E315" s="1"/>
      <c r="F315" s="1"/>
    </row>
    <row r="316" spans="1:6" ht="15.75" customHeight="1" x14ac:dyDescent="0.35">
      <c r="A316" s="1"/>
      <c r="D316" s="1"/>
      <c r="E316" s="1"/>
      <c r="F316" s="1"/>
    </row>
    <row r="317" spans="1:6" ht="15.75" customHeight="1" x14ac:dyDescent="0.35">
      <c r="A317" s="1"/>
      <c r="D317" s="1"/>
      <c r="E317" s="1"/>
      <c r="F317" s="1"/>
    </row>
    <row r="318" spans="1:6" ht="15.75" customHeight="1" x14ac:dyDescent="0.35">
      <c r="A318" s="1"/>
      <c r="D318" s="1"/>
      <c r="E318" s="1"/>
      <c r="F318" s="1"/>
    </row>
    <row r="319" spans="1:6" ht="15.75" customHeight="1" x14ac:dyDescent="0.35">
      <c r="A319" s="1"/>
      <c r="D319" s="1"/>
      <c r="E319" s="1"/>
      <c r="F319" s="1"/>
    </row>
    <row r="320" spans="1:6" ht="15.75" customHeight="1" x14ac:dyDescent="0.35">
      <c r="A320" s="1"/>
      <c r="D320" s="1"/>
      <c r="E320" s="1"/>
      <c r="F320" s="1"/>
    </row>
    <row r="321" spans="1:6" ht="15.75" customHeight="1" x14ac:dyDescent="0.35">
      <c r="A321" s="1"/>
      <c r="D321" s="1"/>
      <c r="E321" s="1"/>
      <c r="F321" s="1"/>
    </row>
    <row r="322" spans="1:6" ht="15.75" customHeight="1" x14ac:dyDescent="0.35">
      <c r="A322" s="1"/>
      <c r="D322" s="1"/>
      <c r="E322" s="1"/>
      <c r="F322" s="1"/>
    </row>
    <row r="323" spans="1:6" ht="15.75" customHeight="1" x14ac:dyDescent="0.35">
      <c r="A323" s="1"/>
      <c r="D323" s="1"/>
      <c r="E323" s="1"/>
      <c r="F323" s="1"/>
    </row>
    <row r="324" spans="1:6" ht="15.75" customHeight="1" x14ac:dyDescent="0.35">
      <c r="A324" s="1"/>
      <c r="D324" s="1"/>
      <c r="E324" s="1"/>
      <c r="F324" s="1"/>
    </row>
    <row r="325" spans="1:6" ht="15.75" customHeight="1" x14ac:dyDescent="0.35">
      <c r="A325" s="1"/>
      <c r="D325" s="1"/>
      <c r="E325" s="1"/>
      <c r="F325" s="1"/>
    </row>
    <row r="326" spans="1:6" ht="15.75" customHeight="1" x14ac:dyDescent="0.35">
      <c r="A326" s="1"/>
      <c r="D326" s="1"/>
      <c r="E326" s="1"/>
      <c r="F326" s="1"/>
    </row>
    <row r="327" spans="1:6" ht="15.75" customHeight="1" x14ac:dyDescent="0.35">
      <c r="A327" s="1"/>
      <c r="D327" s="1"/>
      <c r="E327" s="1"/>
      <c r="F327" s="1"/>
    </row>
    <row r="328" spans="1:6" ht="15.75" customHeight="1" x14ac:dyDescent="0.35">
      <c r="A328" s="1"/>
      <c r="D328" s="1"/>
      <c r="E328" s="1"/>
      <c r="F328" s="1"/>
    </row>
    <row r="329" spans="1:6" ht="15.75" customHeight="1" x14ac:dyDescent="0.35">
      <c r="A329" s="1"/>
      <c r="D329" s="1"/>
      <c r="E329" s="1"/>
      <c r="F329" s="1"/>
    </row>
    <row r="330" spans="1:6" ht="15.75" customHeight="1" x14ac:dyDescent="0.35">
      <c r="A330" s="1"/>
      <c r="D330" s="1"/>
      <c r="E330" s="1"/>
      <c r="F330" s="1"/>
    </row>
    <row r="331" spans="1:6" ht="15.75" customHeight="1" x14ac:dyDescent="0.35">
      <c r="A331" s="1"/>
      <c r="D331" s="1"/>
      <c r="E331" s="1"/>
      <c r="F331" s="1"/>
    </row>
    <row r="332" spans="1:6" ht="15.75" customHeight="1" x14ac:dyDescent="0.35">
      <c r="A332" s="1"/>
      <c r="D332" s="1"/>
      <c r="E332" s="1"/>
      <c r="F332" s="1"/>
    </row>
    <row r="333" spans="1:6" ht="15.75" customHeight="1" x14ac:dyDescent="0.35">
      <c r="A333" s="1"/>
      <c r="D333" s="1"/>
      <c r="E333" s="1"/>
      <c r="F333" s="1"/>
    </row>
    <row r="334" spans="1:6" ht="15.75" customHeight="1" x14ac:dyDescent="0.35">
      <c r="A334" s="1"/>
      <c r="D334" s="1"/>
      <c r="E334" s="1"/>
      <c r="F334" s="1"/>
    </row>
    <row r="335" spans="1:6" ht="15.75" customHeight="1" x14ac:dyDescent="0.35">
      <c r="A335" s="1"/>
      <c r="D335" s="1"/>
      <c r="E335" s="1"/>
      <c r="F335" s="1"/>
    </row>
    <row r="336" spans="1:6" ht="15.75" customHeight="1" x14ac:dyDescent="0.35">
      <c r="A336" s="1"/>
      <c r="D336" s="1"/>
      <c r="E336" s="1"/>
      <c r="F336" s="1"/>
    </row>
    <row r="337" spans="1:6" ht="15.75" customHeight="1" x14ac:dyDescent="0.35">
      <c r="A337" s="1"/>
      <c r="D337" s="1"/>
      <c r="E337" s="1"/>
      <c r="F337" s="1"/>
    </row>
    <row r="338" spans="1:6" ht="15.75" customHeight="1" x14ac:dyDescent="0.35">
      <c r="A338" s="1"/>
      <c r="D338" s="1"/>
      <c r="E338" s="1"/>
      <c r="F338" s="1"/>
    </row>
    <row r="339" spans="1:6" ht="15.75" customHeight="1" x14ac:dyDescent="0.35">
      <c r="A339" s="1"/>
      <c r="D339" s="1"/>
      <c r="E339" s="1"/>
      <c r="F339" s="1"/>
    </row>
    <row r="340" spans="1:6" ht="15.75" customHeight="1" x14ac:dyDescent="0.35">
      <c r="A340" s="1"/>
      <c r="D340" s="1"/>
      <c r="E340" s="1"/>
      <c r="F340" s="1"/>
    </row>
    <row r="341" spans="1:6" ht="15.75" customHeight="1" x14ac:dyDescent="0.35">
      <c r="A341" s="1"/>
      <c r="D341" s="1"/>
      <c r="E341" s="1"/>
      <c r="F341" s="1"/>
    </row>
    <row r="342" spans="1:6" ht="15.75" customHeight="1" x14ac:dyDescent="0.35">
      <c r="A342" s="1"/>
      <c r="D342" s="1"/>
      <c r="E342" s="1"/>
      <c r="F342" s="1"/>
    </row>
    <row r="343" spans="1:6" ht="15.75" customHeight="1" x14ac:dyDescent="0.35">
      <c r="A343" s="1"/>
      <c r="D343" s="1"/>
      <c r="E343" s="1"/>
      <c r="F343" s="1"/>
    </row>
    <row r="344" spans="1:6" ht="15.75" customHeight="1" x14ac:dyDescent="0.35">
      <c r="A344" s="1"/>
      <c r="D344" s="1"/>
      <c r="E344" s="1"/>
      <c r="F344" s="1"/>
    </row>
    <row r="345" spans="1:6" ht="15.75" customHeight="1" x14ac:dyDescent="0.35">
      <c r="A345" s="1"/>
      <c r="D345" s="1"/>
      <c r="E345" s="1"/>
      <c r="F345" s="1"/>
    </row>
    <row r="346" spans="1:6" ht="15.75" customHeight="1" x14ac:dyDescent="0.35">
      <c r="A346" s="1"/>
      <c r="D346" s="1"/>
      <c r="E346" s="1"/>
      <c r="F346" s="1"/>
    </row>
    <row r="347" spans="1:6" ht="15.75" customHeight="1" x14ac:dyDescent="0.35">
      <c r="A347" s="1"/>
      <c r="D347" s="1"/>
      <c r="E347" s="1"/>
      <c r="F347" s="1"/>
    </row>
    <row r="348" spans="1:6" ht="15.75" customHeight="1" x14ac:dyDescent="0.35">
      <c r="A348" s="1"/>
      <c r="D348" s="1"/>
      <c r="E348" s="1"/>
      <c r="F348" s="1"/>
    </row>
    <row r="349" spans="1:6" ht="15.75" customHeight="1" x14ac:dyDescent="0.35">
      <c r="A349" s="1"/>
      <c r="D349" s="1"/>
      <c r="E349" s="1"/>
      <c r="F349" s="1"/>
    </row>
    <row r="350" spans="1:6" ht="15.75" customHeight="1" x14ac:dyDescent="0.35">
      <c r="A350" s="1"/>
      <c r="D350" s="1"/>
      <c r="E350" s="1"/>
      <c r="F350" s="1"/>
    </row>
    <row r="351" spans="1:6" ht="15.75" customHeight="1" x14ac:dyDescent="0.35">
      <c r="A351" s="1"/>
      <c r="D351" s="1"/>
      <c r="E351" s="1"/>
      <c r="F351" s="1"/>
    </row>
    <row r="352" spans="1:6" ht="15.75" customHeight="1" x14ac:dyDescent="0.35">
      <c r="A352" s="1"/>
      <c r="D352" s="1"/>
      <c r="E352" s="1"/>
      <c r="F352" s="1"/>
    </row>
    <row r="353" spans="1:6" ht="15.75" customHeight="1" x14ac:dyDescent="0.35">
      <c r="A353" s="1"/>
      <c r="D353" s="1"/>
      <c r="E353" s="1"/>
      <c r="F353" s="1"/>
    </row>
    <row r="354" spans="1:6" ht="15.75" customHeight="1" x14ac:dyDescent="0.35">
      <c r="A354" s="1"/>
      <c r="D354" s="1"/>
      <c r="E354" s="1"/>
      <c r="F354" s="1"/>
    </row>
    <row r="355" spans="1:6" ht="15.75" customHeight="1" x14ac:dyDescent="0.35">
      <c r="A355" s="1"/>
      <c r="D355" s="1"/>
      <c r="E355" s="1"/>
      <c r="F355" s="1"/>
    </row>
    <row r="356" spans="1:6" ht="15.75" customHeight="1" x14ac:dyDescent="0.35">
      <c r="A356" s="1"/>
      <c r="D356" s="1"/>
      <c r="E356" s="1"/>
      <c r="F356" s="1"/>
    </row>
    <row r="357" spans="1:6" ht="15.75" customHeight="1" x14ac:dyDescent="0.35">
      <c r="A357" s="1"/>
      <c r="D357" s="1"/>
      <c r="E357" s="1"/>
      <c r="F357" s="1"/>
    </row>
    <row r="358" spans="1:6" ht="15.75" customHeight="1" x14ac:dyDescent="0.35">
      <c r="A358" s="1"/>
      <c r="D358" s="1"/>
      <c r="E358" s="1"/>
      <c r="F358" s="1"/>
    </row>
    <row r="359" spans="1:6" ht="15.75" customHeight="1" x14ac:dyDescent="0.35">
      <c r="A359" s="1"/>
      <c r="D359" s="1"/>
      <c r="E359" s="1"/>
      <c r="F359" s="1"/>
    </row>
    <row r="360" spans="1:6" ht="15.75" customHeight="1" x14ac:dyDescent="0.35">
      <c r="A360" s="1"/>
      <c r="D360" s="1"/>
      <c r="E360" s="1"/>
      <c r="F360" s="1"/>
    </row>
    <row r="361" spans="1:6" ht="15.75" customHeight="1" x14ac:dyDescent="0.35">
      <c r="A361" s="1"/>
      <c r="D361" s="1"/>
      <c r="E361" s="1"/>
      <c r="F361" s="1"/>
    </row>
    <row r="362" spans="1:6" ht="15.75" customHeight="1" x14ac:dyDescent="0.35">
      <c r="A362" s="1"/>
      <c r="D362" s="1"/>
      <c r="E362" s="1"/>
      <c r="F362" s="1"/>
    </row>
    <row r="363" spans="1:6" ht="15.75" customHeight="1" x14ac:dyDescent="0.35">
      <c r="A363" s="1"/>
      <c r="D363" s="1"/>
      <c r="E363" s="1"/>
      <c r="F363" s="1"/>
    </row>
    <row r="364" spans="1:6" ht="15.75" customHeight="1" x14ac:dyDescent="0.35">
      <c r="A364" s="1"/>
      <c r="D364" s="1"/>
      <c r="E364" s="1"/>
      <c r="F364" s="1"/>
    </row>
    <row r="365" spans="1:6" ht="15.75" customHeight="1" x14ac:dyDescent="0.35">
      <c r="A365" s="1"/>
      <c r="D365" s="1"/>
      <c r="E365" s="1"/>
      <c r="F365" s="1"/>
    </row>
    <row r="366" spans="1:6" ht="15.75" customHeight="1" x14ac:dyDescent="0.35">
      <c r="A366" s="1"/>
      <c r="D366" s="1"/>
      <c r="E366" s="1"/>
      <c r="F366" s="1"/>
    </row>
    <row r="367" spans="1:6" ht="15.75" customHeight="1" x14ac:dyDescent="0.35">
      <c r="A367" s="1"/>
      <c r="D367" s="1"/>
      <c r="E367" s="1"/>
      <c r="F367" s="1"/>
    </row>
    <row r="368" spans="1:6" ht="15.75" customHeight="1" x14ac:dyDescent="0.35">
      <c r="A368" s="1"/>
      <c r="D368" s="1"/>
      <c r="E368" s="1"/>
      <c r="F368" s="1"/>
    </row>
    <row r="369" spans="1:6" ht="15.75" customHeight="1" x14ac:dyDescent="0.35">
      <c r="A369" s="1"/>
      <c r="D369" s="1"/>
      <c r="E369" s="1"/>
      <c r="F369" s="1"/>
    </row>
    <row r="370" spans="1:6" ht="15.75" customHeight="1" x14ac:dyDescent="0.35">
      <c r="A370" s="1"/>
      <c r="D370" s="1"/>
      <c r="E370" s="1"/>
      <c r="F370" s="1"/>
    </row>
    <row r="371" spans="1:6" ht="15.75" customHeight="1" x14ac:dyDescent="0.35">
      <c r="A371" s="1"/>
      <c r="D371" s="1"/>
      <c r="E371" s="1"/>
      <c r="F371" s="1"/>
    </row>
    <row r="372" spans="1:6" ht="15.75" customHeight="1" x14ac:dyDescent="0.35">
      <c r="A372" s="1"/>
      <c r="D372" s="1"/>
      <c r="E372" s="1"/>
      <c r="F372" s="1"/>
    </row>
    <row r="373" spans="1:6" ht="15.75" customHeight="1" x14ac:dyDescent="0.35">
      <c r="A373" s="1"/>
      <c r="D373" s="1"/>
      <c r="E373" s="1"/>
      <c r="F373" s="1"/>
    </row>
    <row r="374" spans="1:6" ht="15.75" customHeight="1" x14ac:dyDescent="0.35">
      <c r="A374" s="1"/>
      <c r="D374" s="1"/>
      <c r="E374" s="1"/>
      <c r="F374" s="1"/>
    </row>
    <row r="375" spans="1:6" ht="15.75" customHeight="1" x14ac:dyDescent="0.35">
      <c r="A375" s="1"/>
      <c r="D375" s="1"/>
      <c r="E375" s="1"/>
      <c r="F375" s="1"/>
    </row>
    <row r="376" spans="1:6" ht="15.75" customHeight="1" x14ac:dyDescent="0.35">
      <c r="A376" s="1"/>
      <c r="D376" s="1"/>
      <c r="E376" s="1"/>
      <c r="F376" s="1"/>
    </row>
    <row r="377" spans="1:6" ht="15.75" customHeight="1" x14ac:dyDescent="0.35">
      <c r="A377" s="1"/>
      <c r="D377" s="1"/>
      <c r="E377" s="1"/>
      <c r="F377" s="1"/>
    </row>
    <row r="378" spans="1:6" ht="15.75" customHeight="1" x14ac:dyDescent="0.35">
      <c r="A378" s="1"/>
      <c r="D378" s="1"/>
      <c r="E378" s="1"/>
      <c r="F378" s="1"/>
    </row>
    <row r="379" spans="1:6" ht="15.75" customHeight="1" x14ac:dyDescent="0.35">
      <c r="A379" s="1"/>
      <c r="D379" s="1"/>
      <c r="E379" s="1"/>
      <c r="F379" s="1"/>
    </row>
    <row r="380" spans="1:6" ht="15.75" customHeight="1" x14ac:dyDescent="0.35">
      <c r="A380" s="1"/>
      <c r="D380" s="1"/>
      <c r="E380" s="1"/>
      <c r="F380" s="1"/>
    </row>
    <row r="381" spans="1:6" ht="15.75" customHeight="1" x14ac:dyDescent="0.35">
      <c r="A381" s="1"/>
      <c r="D381" s="1"/>
      <c r="E381" s="1"/>
      <c r="F381" s="1"/>
    </row>
    <row r="382" spans="1:6" ht="15.75" customHeight="1" x14ac:dyDescent="0.35">
      <c r="A382" s="1"/>
      <c r="D382" s="1"/>
      <c r="E382" s="1"/>
      <c r="F382" s="1"/>
    </row>
    <row r="383" spans="1:6" ht="15.75" customHeight="1" x14ac:dyDescent="0.35">
      <c r="A383" s="1"/>
      <c r="D383" s="1"/>
      <c r="E383" s="1"/>
      <c r="F383" s="1"/>
    </row>
    <row r="384" spans="1:6" ht="15.75" customHeight="1" x14ac:dyDescent="0.35">
      <c r="A384" s="1"/>
      <c r="D384" s="1"/>
      <c r="E384" s="1"/>
      <c r="F384" s="1"/>
    </row>
    <row r="385" spans="1:6" ht="15.75" customHeight="1" x14ac:dyDescent="0.35">
      <c r="A385" s="1"/>
      <c r="D385" s="1"/>
      <c r="E385" s="1"/>
      <c r="F385" s="1"/>
    </row>
    <row r="386" spans="1:6" ht="15.75" customHeight="1" x14ac:dyDescent="0.35">
      <c r="A386" s="1"/>
      <c r="D386" s="1"/>
      <c r="E386" s="1"/>
      <c r="F386" s="1"/>
    </row>
    <row r="387" spans="1:6" ht="15.75" customHeight="1" x14ac:dyDescent="0.35">
      <c r="A387" s="1"/>
      <c r="D387" s="1"/>
      <c r="E387" s="1"/>
      <c r="F387" s="1"/>
    </row>
    <row r="388" spans="1:6" ht="15.75" customHeight="1" x14ac:dyDescent="0.35">
      <c r="A388" s="1"/>
      <c r="D388" s="1"/>
      <c r="E388" s="1"/>
      <c r="F388" s="1"/>
    </row>
    <row r="389" spans="1:6" ht="15.75" customHeight="1" x14ac:dyDescent="0.35">
      <c r="A389" s="1"/>
      <c r="D389" s="1"/>
      <c r="E389" s="1"/>
      <c r="F389" s="1"/>
    </row>
    <row r="390" spans="1:6" ht="15.75" customHeight="1" x14ac:dyDescent="0.35">
      <c r="A390" s="1"/>
      <c r="D390" s="1"/>
      <c r="E390" s="1"/>
      <c r="F390" s="1"/>
    </row>
    <row r="391" spans="1:6" ht="15.75" customHeight="1" x14ac:dyDescent="0.35">
      <c r="A391" s="1"/>
      <c r="D391" s="1"/>
      <c r="E391" s="1"/>
      <c r="F391" s="1"/>
    </row>
    <row r="392" spans="1:6" ht="15.75" customHeight="1" x14ac:dyDescent="0.35">
      <c r="A392" s="1"/>
      <c r="D392" s="1"/>
      <c r="E392" s="1"/>
      <c r="F392" s="1"/>
    </row>
    <row r="393" spans="1:6" ht="15.75" customHeight="1" x14ac:dyDescent="0.35">
      <c r="A393" s="1"/>
      <c r="D393" s="1"/>
      <c r="E393" s="1"/>
      <c r="F393" s="1"/>
    </row>
    <row r="394" spans="1:6" ht="15.75" customHeight="1" x14ac:dyDescent="0.35">
      <c r="A394" s="1"/>
      <c r="D394" s="1"/>
      <c r="E394" s="1"/>
      <c r="F394" s="1"/>
    </row>
    <row r="395" spans="1:6" ht="15.75" customHeight="1" x14ac:dyDescent="0.35">
      <c r="A395" s="1"/>
      <c r="D395" s="1"/>
      <c r="E395" s="1"/>
      <c r="F395" s="1"/>
    </row>
    <row r="396" spans="1:6" ht="15.75" customHeight="1" x14ac:dyDescent="0.35">
      <c r="A396" s="1"/>
      <c r="D396" s="1"/>
      <c r="E396" s="1"/>
      <c r="F396" s="1"/>
    </row>
    <row r="397" spans="1:6" ht="15.75" customHeight="1" x14ac:dyDescent="0.35">
      <c r="A397" s="1"/>
      <c r="D397" s="1"/>
      <c r="E397" s="1"/>
      <c r="F397" s="1"/>
    </row>
    <row r="398" spans="1:6" ht="15.75" customHeight="1" x14ac:dyDescent="0.35">
      <c r="A398" s="1"/>
      <c r="D398" s="1"/>
      <c r="E398" s="1"/>
      <c r="F398" s="1"/>
    </row>
    <row r="399" spans="1:6" ht="15.75" customHeight="1" x14ac:dyDescent="0.35">
      <c r="A399" s="1"/>
      <c r="D399" s="1"/>
      <c r="E399" s="1"/>
      <c r="F399" s="1"/>
    </row>
    <row r="400" spans="1:6" ht="15.75" customHeight="1" x14ac:dyDescent="0.35">
      <c r="A400" s="1"/>
      <c r="D400" s="1"/>
      <c r="E400" s="1"/>
      <c r="F400" s="1"/>
    </row>
    <row r="401" spans="1:6" ht="15.75" customHeight="1" x14ac:dyDescent="0.35">
      <c r="A401" s="1"/>
      <c r="D401" s="1"/>
      <c r="E401" s="1"/>
      <c r="F401" s="1"/>
    </row>
    <row r="402" spans="1:6" ht="15.75" customHeight="1" x14ac:dyDescent="0.35">
      <c r="A402" s="1"/>
      <c r="D402" s="1"/>
      <c r="E402" s="1"/>
      <c r="F402" s="1"/>
    </row>
    <row r="403" spans="1:6" ht="15.75" customHeight="1" x14ac:dyDescent="0.35">
      <c r="A403" s="1"/>
      <c r="D403" s="1"/>
      <c r="E403" s="1"/>
      <c r="F403" s="1"/>
    </row>
    <row r="404" spans="1:6" ht="15.75" customHeight="1" x14ac:dyDescent="0.35">
      <c r="A404" s="1"/>
      <c r="D404" s="1"/>
      <c r="E404" s="1"/>
      <c r="F404" s="1"/>
    </row>
    <row r="405" spans="1:6" ht="15.75" customHeight="1" x14ac:dyDescent="0.35">
      <c r="A405" s="1"/>
      <c r="D405" s="1"/>
      <c r="E405" s="1"/>
      <c r="F405" s="1"/>
    </row>
    <row r="406" spans="1:6" ht="15.75" customHeight="1" x14ac:dyDescent="0.35">
      <c r="A406" s="1"/>
      <c r="D406" s="1"/>
      <c r="E406" s="1"/>
      <c r="F406" s="1"/>
    </row>
    <row r="407" spans="1:6" ht="15.75" customHeight="1" x14ac:dyDescent="0.35">
      <c r="A407" s="1"/>
      <c r="D407" s="1"/>
      <c r="E407" s="1"/>
      <c r="F407" s="1"/>
    </row>
    <row r="408" spans="1:6" ht="15.75" customHeight="1" x14ac:dyDescent="0.35">
      <c r="A408" s="1"/>
      <c r="D408" s="1"/>
      <c r="E408" s="1"/>
      <c r="F408" s="1"/>
    </row>
    <row r="409" spans="1:6" ht="15.75" customHeight="1" x14ac:dyDescent="0.35">
      <c r="A409" s="1"/>
      <c r="D409" s="1"/>
      <c r="E409" s="1"/>
      <c r="F409" s="1"/>
    </row>
    <row r="410" spans="1:6" ht="15.75" customHeight="1" x14ac:dyDescent="0.35">
      <c r="A410" s="1"/>
      <c r="D410" s="1"/>
      <c r="E410" s="1"/>
      <c r="F410" s="1"/>
    </row>
    <row r="411" spans="1:6" ht="15.75" customHeight="1" x14ac:dyDescent="0.35">
      <c r="A411" s="1"/>
      <c r="D411" s="1"/>
      <c r="E411" s="1"/>
      <c r="F411" s="1"/>
    </row>
    <row r="412" spans="1:6" ht="15.75" customHeight="1" x14ac:dyDescent="0.35">
      <c r="A412" s="1"/>
      <c r="D412" s="1"/>
      <c r="E412" s="1"/>
      <c r="F412" s="1"/>
    </row>
    <row r="413" spans="1:6" ht="15.75" customHeight="1" x14ac:dyDescent="0.35">
      <c r="A413" s="1"/>
      <c r="D413" s="1"/>
      <c r="E413" s="1"/>
      <c r="F413" s="1"/>
    </row>
    <row r="414" spans="1:6" ht="15.75" customHeight="1" x14ac:dyDescent="0.35">
      <c r="A414" s="1"/>
      <c r="D414" s="1"/>
      <c r="E414" s="1"/>
      <c r="F414" s="1"/>
    </row>
    <row r="415" spans="1:6" ht="15.75" customHeight="1" x14ac:dyDescent="0.35">
      <c r="A415" s="1"/>
      <c r="D415" s="1"/>
      <c r="E415" s="1"/>
      <c r="F415" s="1"/>
    </row>
    <row r="416" spans="1:6" ht="15.75" customHeight="1" x14ac:dyDescent="0.35">
      <c r="A416" s="1"/>
      <c r="D416" s="1"/>
      <c r="E416" s="1"/>
      <c r="F416" s="1"/>
    </row>
    <row r="417" spans="1:6" ht="15.75" customHeight="1" x14ac:dyDescent="0.35">
      <c r="A417" s="1"/>
      <c r="D417" s="1"/>
      <c r="E417" s="1"/>
      <c r="F417" s="1"/>
    </row>
    <row r="418" spans="1:6" ht="15.75" customHeight="1" x14ac:dyDescent="0.35">
      <c r="A418" s="1"/>
      <c r="D418" s="1"/>
      <c r="E418" s="1"/>
      <c r="F418" s="1"/>
    </row>
    <row r="419" spans="1:6" ht="15.75" customHeight="1" x14ac:dyDescent="0.35">
      <c r="A419" s="1"/>
      <c r="D419" s="1"/>
      <c r="E419" s="1"/>
      <c r="F419" s="1"/>
    </row>
    <row r="420" spans="1:6" ht="15.75" customHeight="1" x14ac:dyDescent="0.35">
      <c r="A420" s="1"/>
      <c r="D420" s="1"/>
      <c r="E420" s="1"/>
      <c r="F420" s="1"/>
    </row>
    <row r="421" spans="1:6" ht="15.75" customHeight="1" x14ac:dyDescent="0.35">
      <c r="A421" s="1"/>
      <c r="D421" s="1"/>
      <c r="E421" s="1"/>
      <c r="F421" s="1"/>
    </row>
    <row r="422" spans="1:6" ht="15.75" customHeight="1" x14ac:dyDescent="0.35">
      <c r="A422" s="1"/>
      <c r="D422" s="1"/>
      <c r="E422" s="1"/>
      <c r="F422" s="1"/>
    </row>
    <row r="423" spans="1:6" ht="15.75" customHeight="1" x14ac:dyDescent="0.35">
      <c r="A423" s="1"/>
      <c r="D423" s="1"/>
      <c r="E423" s="1"/>
      <c r="F423" s="1"/>
    </row>
    <row r="424" spans="1:6" ht="15.75" customHeight="1" x14ac:dyDescent="0.35">
      <c r="A424" s="1"/>
      <c r="D424" s="1"/>
      <c r="E424" s="1"/>
      <c r="F424" s="1"/>
    </row>
    <row r="425" spans="1:6" ht="15.75" customHeight="1" x14ac:dyDescent="0.35">
      <c r="A425" s="1"/>
      <c r="D425" s="1"/>
      <c r="E425" s="1"/>
      <c r="F425" s="1"/>
    </row>
    <row r="426" spans="1:6" ht="15.75" customHeight="1" x14ac:dyDescent="0.35">
      <c r="A426" s="1"/>
      <c r="D426" s="1"/>
      <c r="E426" s="1"/>
      <c r="F426" s="1"/>
    </row>
    <row r="427" spans="1:6" ht="15.75" customHeight="1" x14ac:dyDescent="0.35">
      <c r="A427" s="1"/>
      <c r="D427" s="1"/>
      <c r="E427" s="1"/>
      <c r="F427" s="1"/>
    </row>
    <row r="428" spans="1:6" ht="15.75" customHeight="1" x14ac:dyDescent="0.35">
      <c r="A428" s="1"/>
      <c r="D428" s="1"/>
      <c r="E428" s="1"/>
      <c r="F428" s="1"/>
    </row>
    <row r="429" spans="1:6" ht="15.75" customHeight="1" x14ac:dyDescent="0.35">
      <c r="A429" s="1"/>
      <c r="D429" s="1"/>
      <c r="E429" s="1"/>
      <c r="F429" s="1"/>
    </row>
    <row r="430" spans="1:6" ht="15.75" customHeight="1" x14ac:dyDescent="0.35">
      <c r="A430" s="1"/>
      <c r="D430" s="1"/>
      <c r="E430" s="1"/>
      <c r="F430" s="1"/>
    </row>
    <row r="431" spans="1:6" ht="15.75" customHeight="1" x14ac:dyDescent="0.35">
      <c r="A431" s="1"/>
      <c r="D431" s="1"/>
      <c r="E431" s="1"/>
      <c r="F431" s="1"/>
    </row>
    <row r="432" spans="1:6" ht="15.75" customHeight="1" x14ac:dyDescent="0.35">
      <c r="A432" s="1"/>
      <c r="D432" s="1"/>
      <c r="E432" s="1"/>
      <c r="F432" s="1"/>
    </row>
    <row r="433" spans="1:6" ht="15.75" customHeight="1" x14ac:dyDescent="0.35">
      <c r="A433" s="1"/>
      <c r="D433" s="1"/>
      <c r="E433" s="1"/>
      <c r="F433" s="1"/>
    </row>
    <row r="434" spans="1:6" ht="15.75" customHeight="1" x14ac:dyDescent="0.35">
      <c r="A434" s="1"/>
      <c r="D434" s="1"/>
      <c r="E434" s="1"/>
      <c r="F434" s="1"/>
    </row>
    <row r="435" spans="1:6" ht="15.75" customHeight="1" x14ac:dyDescent="0.35">
      <c r="A435" s="1"/>
      <c r="D435" s="1"/>
      <c r="E435" s="1"/>
      <c r="F435" s="1"/>
    </row>
    <row r="436" spans="1:6" ht="15.75" customHeight="1" x14ac:dyDescent="0.35">
      <c r="A436" s="1"/>
      <c r="D436" s="1"/>
      <c r="E436" s="1"/>
      <c r="F436" s="1"/>
    </row>
    <row r="437" spans="1:6" ht="15.75" customHeight="1" x14ac:dyDescent="0.35">
      <c r="A437" s="1"/>
      <c r="D437" s="1"/>
      <c r="E437" s="1"/>
      <c r="F437" s="1"/>
    </row>
    <row r="438" spans="1:6" ht="15.75" customHeight="1" x14ac:dyDescent="0.35">
      <c r="A438" s="1"/>
      <c r="D438" s="1"/>
      <c r="E438" s="1"/>
      <c r="F438" s="1"/>
    </row>
    <row r="439" spans="1:6" ht="15.75" customHeight="1" x14ac:dyDescent="0.35">
      <c r="A439" s="1"/>
      <c r="D439" s="1"/>
      <c r="E439" s="1"/>
      <c r="F439" s="1"/>
    </row>
    <row r="440" spans="1:6" ht="15.75" customHeight="1" x14ac:dyDescent="0.35">
      <c r="A440" s="1"/>
      <c r="D440" s="1"/>
      <c r="E440" s="1"/>
      <c r="F440" s="1"/>
    </row>
    <row r="441" spans="1:6" ht="15.75" customHeight="1" x14ac:dyDescent="0.35">
      <c r="A441" s="1"/>
      <c r="D441" s="1"/>
      <c r="E441" s="1"/>
      <c r="F441" s="1"/>
    </row>
    <row r="442" spans="1:6" ht="15.75" customHeight="1" x14ac:dyDescent="0.35">
      <c r="A442" s="1"/>
      <c r="D442" s="1"/>
      <c r="E442" s="1"/>
      <c r="F442" s="1"/>
    </row>
    <row r="443" spans="1:6" ht="15.75" customHeight="1" x14ac:dyDescent="0.35">
      <c r="A443" s="1"/>
      <c r="D443" s="1"/>
      <c r="E443" s="1"/>
      <c r="F443" s="1"/>
    </row>
    <row r="444" spans="1:6" ht="15.75" customHeight="1" x14ac:dyDescent="0.35">
      <c r="A444" s="1"/>
      <c r="D444" s="1"/>
      <c r="E444" s="1"/>
      <c r="F444" s="1"/>
    </row>
    <row r="445" spans="1:6" ht="15.75" customHeight="1" x14ac:dyDescent="0.35">
      <c r="A445" s="1"/>
      <c r="D445" s="1"/>
      <c r="E445" s="1"/>
      <c r="F445" s="1"/>
    </row>
    <row r="446" spans="1:6" ht="15.75" customHeight="1" x14ac:dyDescent="0.35">
      <c r="A446" s="1"/>
      <c r="D446" s="1"/>
      <c r="E446" s="1"/>
      <c r="F446" s="1"/>
    </row>
    <row r="447" spans="1:6" ht="15.75" customHeight="1" x14ac:dyDescent="0.35">
      <c r="A447" s="1"/>
      <c r="D447" s="1"/>
      <c r="E447" s="1"/>
      <c r="F447" s="1"/>
    </row>
    <row r="448" spans="1:6" ht="15.75" customHeight="1" x14ac:dyDescent="0.35">
      <c r="A448" s="1"/>
      <c r="D448" s="1"/>
      <c r="E448" s="1"/>
      <c r="F448" s="1"/>
    </row>
    <row r="449" spans="1:6" ht="15.75" customHeight="1" x14ac:dyDescent="0.35">
      <c r="A449" s="1"/>
      <c r="D449" s="1"/>
      <c r="E449" s="1"/>
      <c r="F449" s="1"/>
    </row>
    <row r="450" spans="1:6" ht="15.75" customHeight="1" x14ac:dyDescent="0.35">
      <c r="A450" s="1"/>
      <c r="D450" s="1"/>
      <c r="E450" s="1"/>
      <c r="F450" s="1"/>
    </row>
    <row r="451" spans="1:6" ht="15.75" customHeight="1" x14ac:dyDescent="0.35">
      <c r="A451" s="1"/>
      <c r="D451" s="1"/>
      <c r="E451" s="1"/>
      <c r="F451" s="1"/>
    </row>
    <row r="452" spans="1:6" ht="15.75" customHeight="1" x14ac:dyDescent="0.35">
      <c r="A452" s="1"/>
      <c r="D452" s="1"/>
      <c r="E452" s="1"/>
      <c r="F452" s="1"/>
    </row>
    <row r="453" spans="1:6" ht="15.75" customHeight="1" x14ac:dyDescent="0.35">
      <c r="A453" s="1"/>
      <c r="D453" s="1"/>
      <c r="E453" s="1"/>
      <c r="F453" s="1"/>
    </row>
    <row r="454" spans="1:6" ht="15.75" customHeight="1" x14ac:dyDescent="0.35">
      <c r="A454" s="1"/>
      <c r="D454" s="1"/>
      <c r="E454" s="1"/>
      <c r="F454" s="1"/>
    </row>
    <row r="455" spans="1:6" ht="15.75" customHeight="1" x14ac:dyDescent="0.35">
      <c r="A455" s="1"/>
      <c r="D455" s="1"/>
      <c r="E455" s="1"/>
      <c r="F455" s="1"/>
    </row>
    <row r="456" spans="1:6" ht="15.75" customHeight="1" x14ac:dyDescent="0.35">
      <c r="A456" s="1"/>
      <c r="D456" s="1"/>
      <c r="E456" s="1"/>
      <c r="F456" s="1"/>
    </row>
    <row r="457" spans="1:6" ht="15.75" customHeight="1" x14ac:dyDescent="0.35">
      <c r="A457" s="1"/>
      <c r="D457" s="1"/>
      <c r="E457" s="1"/>
      <c r="F457" s="1"/>
    </row>
    <row r="458" spans="1:6" ht="15.75" customHeight="1" x14ac:dyDescent="0.35">
      <c r="A458" s="1"/>
      <c r="D458" s="1"/>
      <c r="E458" s="1"/>
      <c r="F458" s="1"/>
    </row>
    <row r="459" spans="1:6" ht="15.75" customHeight="1" x14ac:dyDescent="0.35">
      <c r="A459" s="1"/>
      <c r="D459" s="1"/>
      <c r="E459" s="1"/>
      <c r="F459" s="1"/>
    </row>
    <row r="460" spans="1:6" ht="15.75" customHeight="1" x14ac:dyDescent="0.35">
      <c r="A460" s="1"/>
      <c r="D460" s="1"/>
      <c r="E460" s="1"/>
      <c r="F460" s="1"/>
    </row>
    <row r="461" spans="1:6" ht="15.75" customHeight="1" x14ac:dyDescent="0.35">
      <c r="A461" s="1"/>
      <c r="D461" s="1"/>
      <c r="E461" s="1"/>
      <c r="F461" s="1"/>
    </row>
    <row r="462" spans="1:6" ht="15.75" customHeight="1" x14ac:dyDescent="0.35">
      <c r="A462" s="1"/>
      <c r="D462" s="1"/>
      <c r="E462" s="1"/>
      <c r="F462" s="1"/>
    </row>
    <row r="463" spans="1:6" ht="15.75" customHeight="1" x14ac:dyDescent="0.35">
      <c r="A463" s="1"/>
      <c r="D463" s="1"/>
      <c r="E463" s="1"/>
      <c r="F463" s="1"/>
    </row>
    <row r="464" spans="1:6" ht="15.75" customHeight="1" x14ac:dyDescent="0.35">
      <c r="A464" s="1"/>
      <c r="D464" s="1"/>
      <c r="E464" s="1"/>
      <c r="F464" s="1"/>
    </row>
    <row r="465" spans="1:6" ht="15.75" customHeight="1" x14ac:dyDescent="0.35">
      <c r="A465" s="1"/>
      <c r="D465" s="1"/>
      <c r="E465" s="1"/>
      <c r="F465" s="1"/>
    </row>
    <row r="466" spans="1:6" ht="15.75" customHeight="1" x14ac:dyDescent="0.35">
      <c r="A466" s="1"/>
      <c r="D466" s="1"/>
      <c r="E466" s="1"/>
      <c r="F466" s="1"/>
    </row>
    <row r="467" spans="1:6" ht="15.75" customHeight="1" x14ac:dyDescent="0.35">
      <c r="A467" s="1"/>
      <c r="D467" s="1"/>
      <c r="E467" s="1"/>
      <c r="F467" s="1"/>
    </row>
    <row r="468" spans="1:6" ht="15.75" customHeight="1" x14ac:dyDescent="0.35">
      <c r="A468" s="1"/>
      <c r="D468" s="1"/>
      <c r="E468" s="1"/>
      <c r="F468" s="1"/>
    </row>
    <row r="469" spans="1:6" ht="15.75" customHeight="1" x14ac:dyDescent="0.35">
      <c r="A469" s="1"/>
      <c r="D469" s="1"/>
      <c r="E469" s="1"/>
      <c r="F469" s="1"/>
    </row>
    <row r="470" spans="1:6" ht="15.75" customHeight="1" x14ac:dyDescent="0.35">
      <c r="A470" s="1"/>
      <c r="D470" s="1"/>
      <c r="E470" s="1"/>
      <c r="F470" s="1"/>
    </row>
    <row r="471" spans="1:6" ht="15.75" customHeight="1" x14ac:dyDescent="0.35">
      <c r="A471" s="1"/>
      <c r="D471" s="1"/>
      <c r="E471" s="1"/>
      <c r="F471" s="1"/>
    </row>
    <row r="472" spans="1:6" ht="15.75" customHeight="1" x14ac:dyDescent="0.35">
      <c r="A472" s="1"/>
      <c r="D472" s="1"/>
      <c r="E472" s="1"/>
      <c r="F472" s="1"/>
    </row>
    <row r="473" spans="1:6" ht="15.75" customHeight="1" x14ac:dyDescent="0.35">
      <c r="A473" s="1"/>
      <c r="D473" s="1"/>
      <c r="E473" s="1"/>
      <c r="F473" s="1"/>
    </row>
    <row r="474" spans="1:6" ht="15.75" customHeight="1" x14ac:dyDescent="0.35">
      <c r="A474" s="1"/>
      <c r="D474" s="1"/>
      <c r="E474" s="1"/>
      <c r="F474" s="1"/>
    </row>
    <row r="475" spans="1:6" ht="15.75" customHeight="1" x14ac:dyDescent="0.35">
      <c r="A475" s="1"/>
      <c r="D475" s="1"/>
      <c r="E475" s="1"/>
      <c r="F475" s="1"/>
    </row>
    <row r="476" spans="1:6" ht="15.75" customHeight="1" x14ac:dyDescent="0.35">
      <c r="A476" s="1"/>
      <c r="D476" s="1"/>
      <c r="E476" s="1"/>
      <c r="F476" s="1"/>
    </row>
    <row r="477" spans="1:6" ht="15.75" customHeight="1" x14ac:dyDescent="0.35">
      <c r="A477" s="1"/>
      <c r="D477" s="1"/>
      <c r="E477" s="1"/>
      <c r="F477" s="1"/>
    </row>
    <row r="478" spans="1:6" ht="15.75" customHeight="1" x14ac:dyDescent="0.35">
      <c r="A478" s="1"/>
      <c r="D478" s="1"/>
      <c r="E478" s="1"/>
      <c r="F478" s="1"/>
    </row>
    <row r="479" spans="1:6" ht="15.75" customHeight="1" x14ac:dyDescent="0.35">
      <c r="A479" s="1"/>
      <c r="D479" s="1"/>
      <c r="E479" s="1"/>
      <c r="F479" s="1"/>
    </row>
    <row r="480" spans="1:6" ht="15.75" customHeight="1" x14ac:dyDescent="0.35">
      <c r="A480" s="1"/>
      <c r="D480" s="1"/>
      <c r="E480" s="1"/>
      <c r="F480" s="1"/>
    </row>
    <row r="481" spans="1:6" ht="15.75" customHeight="1" x14ac:dyDescent="0.35">
      <c r="A481" s="1"/>
      <c r="D481" s="1"/>
      <c r="E481" s="1"/>
      <c r="F481" s="1"/>
    </row>
    <row r="482" spans="1:6" ht="15.75" customHeight="1" x14ac:dyDescent="0.35">
      <c r="A482" s="1"/>
      <c r="D482" s="1"/>
      <c r="E482" s="1"/>
      <c r="F482" s="1"/>
    </row>
    <row r="483" spans="1:6" ht="15.75" customHeight="1" x14ac:dyDescent="0.35">
      <c r="A483" s="1"/>
      <c r="D483" s="1"/>
      <c r="E483" s="1"/>
      <c r="F483" s="1"/>
    </row>
    <row r="484" spans="1:6" ht="15.75" customHeight="1" x14ac:dyDescent="0.35">
      <c r="A484" s="1"/>
      <c r="D484" s="1"/>
      <c r="E484" s="1"/>
      <c r="F484" s="1"/>
    </row>
    <row r="485" spans="1:6" ht="15.75" customHeight="1" x14ac:dyDescent="0.35">
      <c r="A485" s="1"/>
      <c r="D485" s="1"/>
      <c r="E485" s="1"/>
      <c r="F485" s="1"/>
    </row>
    <row r="486" spans="1:6" ht="15.75" customHeight="1" x14ac:dyDescent="0.35">
      <c r="A486" s="1"/>
      <c r="D486" s="1"/>
      <c r="E486" s="1"/>
      <c r="F486" s="1"/>
    </row>
    <row r="487" spans="1:6" ht="15.75" customHeight="1" x14ac:dyDescent="0.35">
      <c r="A487" s="1"/>
      <c r="D487" s="1"/>
      <c r="E487" s="1"/>
      <c r="F487" s="1"/>
    </row>
    <row r="488" spans="1:6" ht="15.75" customHeight="1" x14ac:dyDescent="0.35">
      <c r="A488" s="1"/>
      <c r="D488" s="1"/>
      <c r="E488" s="1"/>
      <c r="F488" s="1"/>
    </row>
    <row r="489" spans="1:6" ht="15.75" customHeight="1" x14ac:dyDescent="0.35">
      <c r="A489" s="1"/>
      <c r="D489" s="1"/>
      <c r="E489" s="1"/>
      <c r="F489" s="1"/>
    </row>
    <row r="490" spans="1:6" ht="15.75" customHeight="1" x14ac:dyDescent="0.35">
      <c r="A490" s="1"/>
      <c r="D490" s="1"/>
      <c r="E490" s="1"/>
      <c r="F490" s="1"/>
    </row>
    <row r="491" spans="1:6" ht="15.75" customHeight="1" x14ac:dyDescent="0.35">
      <c r="A491" s="1"/>
      <c r="D491" s="1"/>
      <c r="E491" s="1"/>
      <c r="F491" s="1"/>
    </row>
    <row r="492" spans="1:6" ht="15.75" customHeight="1" x14ac:dyDescent="0.35">
      <c r="A492" s="1"/>
      <c r="D492" s="1"/>
      <c r="E492" s="1"/>
      <c r="F492" s="1"/>
    </row>
    <row r="493" spans="1:6" ht="15.75" customHeight="1" x14ac:dyDescent="0.35">
      <c r="A493" s="1"/>
      <c r="D493" s="1"/>
      <c r="E493" s="1"/>
      <c r="F493" s="1"/>
    </row>
    <row r="494" spans="1:6" ht="15.75" customHeight="1" x14ac:dyDescent="0.35">
      <c r="A494" s="1"/>
      <c r="D494" s="1"/>
      <c r="E494" s="1"/>
      <c r="F494" s="1"/>
    </row>
    <row r="495" spans="1:6" ht="15.75" customHeight="1" x14ac:dyDescent="0.35">
      <c r="A495" s="1"/>
      <c r="D495" s="1"/>
      <c r="E495" s="1"/>
      <c r="F495" s="1"/>
    </row>
    <row r="496" spans="1:6" ht="15.75" customHeight="1" x14ac:dyDescent="0.35">
      <c r="A496" s="1"/>
      <c r="D496" s="1"/>
      <c r="E496" s="1"/>
      <c r="F496" s="1"/>
    </row>
    <row r="497" spans="1:6" ht="15.75" customHeight="1" x14ac:dyDescent="0.35">
      <c r="A497" s="1"/>
      <c r="D497" s="1"/>
      <c r="E497" s="1"/>
      <c r="F497" s="1"/>
    </row>
    <row r="498" spans="1:6" ht="15.75" customHeight="1" x14ac:dyDescent="0.35">
      <c r="A498" s="1"/>
      <c r="D498" s="1"/>
      <c r="E498" s="1"/>
      <c r="F498" s="1"/>
    </row>
    <row r="499" spans="1:6" ht="15.75" customHeight="1" x14ac:dyDescent="0.35">
      <c r="A499" s="1"/>
      <c r="D499" s="1"/>
      <c r="E499" s="1"/>
      <c r="F499" s="1"/>
    </row>
    <row r="500" spans="1:6" ht="15.75" customHeight="1" x14ac:dyDescent="0.35">
      <c r="A500" s="1"/>
      <c r="D500" s="1"/>
      <c r="E500" s="1"/>
      <c r="F500" s="1"/>
    </row>
    <row r="501" spans="1:6" ht="15.75" customHeight="1" x14ac:dyDescent="0.35">
      <c r="A501" s="1"/>
      <c r="D501" s="1"/>
      <c r="E501" s="1"/>
      <c r="F501" s="1"/>
    </row>
    <row r="502" spans="1:6" ht="15.75" customHeight="1" x14ac:dyDescent="0.35">
      <c r="A502" s="1"/>
      <c r="D502" s="1"/>
      <c r="E502" s="1"/>
      <c r="F502" s="1"/>
    </row>
    <row r="503" spans="1:6" ht="15.75" customHeight="1" x14ac:dyDescent="0.35">
      <c r="A503" s="1"/>
      <c r="D503" s="1"/>
      <c r="E503" s="1"/>
      <c r="F503" s="1"/>
    </row>
    <row r="504" spans="1:6" ht="15.75" customHeight="1" x14ac:dyDescent="0.35">
      <c r="A504" s="1"/>
      <c r="D504" s="1"/>
      <c r="E504" s="1"/>
      <c r="F504" s="1"/>
    </row>
    <row r="505" spans="1:6" ht="15.75" customHeight="1" x14ac:dyDescent="0.35">
      <c r="A505" s="1"/>
      <c r="D505" s="1"/>
      <c r="E505" s="1"/>
      <c r="F505" s="1"/>
    </row>
    <row r="506" spans="1:6" ht="15.75" customHeight="1" x14ac:dyDescent="0.35">
      <c r="A506" s="1"/>
      <c r="D506" s="1"/>
      <c r="E506" s="1"/>
      <c r="F506" s="1"/>
    </row>
    <row r="507" spans="1:6" ht="15.75" customHeight="1" x14ac:dyDescent="0.35">
      <c r="A507" s="1"/>
      <c r="D507" s="1"/>
      <c r="E507" s="1"/>
      <c r="F507" s="1"/>
    </row>
    <row r="508" spans="1:6" ht="15.75" customHeight="1" x14ac:dyDescent="0.35">
      <c r="A508" s="1"/>
      <c r="D508" s="1"/>
      <c r="E508" s="1"/>
      <c r="F508" s="1"/>
    </row>
    <row r="509" spans="1:6" ht="15.75" customHeight="1" x14ac:dyDescent="0.35">
      <c r="A509" s="1"/>
      <c r="D509" s="1"/>
      <c r="E509" s="1"/>
      <c r="F509" s="1"/>
    </row>
    <row r="510" spans="1:6" ht="15.75" customHeight="1" x14ac:dyDescent="0.35">
      <c r="A510" s="1"/>
      <c r="D510" s="1"/>
      <c r="E510" s="1"/>
      <c r="F510" s="1"/>
    </row>
    <row r="511" spans="1:6" ht="15.75" customHeight="1" x14ac:dyDescent="0.35">
      <c r="A511" s="1"/>
      <c r="D511" s="1"/>
      <c r="E511" s="1"/>
      <c r="F511" s="1"/>
    </row>
    <row r="512" spans="1:6" ht="15.75" customHeight="1" x14ac:dyDescent="0.35">
      <c r="A512" s="1"/>
      <c r="D512" s="1"/>
      <c r="E512" s="1"/>
      <c r="F512" s="1"/>
    </row>
    <row r="513" spans="1:6" ht="15.75" customHeight="1" x14ac:dyDescent="0.35">
      <c r="A513" s="1"/>
      <c r="D513" s="1"/>
      <c r="E513" s="1"/>
      <c r="F513" s="1"/>
    </row>
    <row r="514" spans="1:6" ht="15.75" customHeight="1" x14ac:dyDescent="0.35">
      <c r="A514" s="1"/>
      <c r="D514" s="1"/>
      <c r="E514" s="1"/>
      <c r="F514" s="1"/>
    </row>
    <row r="515" spans="1:6" ht="15.75" customHeight="1" x14ac:dyDescent="0.35">
      <c r="A515" s="1"/>
      <c r="D515" s="1"/>
      <c r="E515" s="1"/>
      <c r="F515" s="1"/>
    </row>
    <row r="516" spans="1:6" ht="15.75" customHeight="1" x14ac:dyDescent="0.35">
      <c r="A516" s="1"/>
      <c r="D516" s="1"/>
      <c r="E516" s="1"/>
      <c r="F516" s="1"/>
    </row>
    <row r="517" spans="1:6" ht="15.75" customHeight="1" x14ac:dyDescent="0.35">
      <c r="A517" s="1"/>
      <c r="D517" s="1"/>
      <c r="E517" s="1"/>
      <c r="F517" s="1"/>
    </row>
    <row r="518" spans="1:6" ht="15.75" customHeight="1" x14ac:dyDescent="0.35">
      <c r="A518" s="1"/>
      <c r="D518" s="1"/>
      <c r="E518" s="1"/>
      <c r="F518" s="1"/>
    </row>
    <row r="519" spans="1:6" ht="15.75" customHeight="1" x14ac:dyDescent="0.35">
      <c r="A519" s="1"/>
      <c r="D519" s="1"/>
      <c r="E519" s="1"/>
      <c r="F519" s="1"/>
    </row>
    <row r="520" spans="1:6" ht="15.75" customHeight="1" x14ac:dyDescent="0.35">
      <c r="A520" s="1"/>
      <c r="D520" s="1"/>
      <c r="E520" s="1"/>
      <c r="F520" s="1"/>
    </row>
    <row r="521" spans="1:6" ht="15.75" customHeight="1" x14ac:dyDescent="0.35">
      <c r="A521" s="1"/>
      <c r="D521" s="1"/>
      <c r="E521" s="1"/>
      <c r="F521" s="1"/>
    </row>
    <row r="522" spans="1:6" ht="15.75" customHeight="1" x14ac:dyDescent="0.35">
      <c r="A522" s="1"/>
      <c r="D522" s="1"/>
      <c r="E522" s="1"/>
      <c r="F522" s="1"/>
    </row>
    <row r="523" spans="1:6" ht="15.75" customHeight="1" x14ac:dyDescent="0.35">
      <c r="A523" s="1"/>
      <c r="D523" s="1"/>
      <c r="E523" s="1"/>
      <c r="F523" s="1"/>
    </row>
    <row r="524" spans="1:6" ht="15.75" customHeight="1" x14ac:dyDescent="0.35">
      <c r="A524" s="1"/>
      <c r="D524" s="1"/>
      <c r="E524" s="1"/>
      <c r="F524" s="1"/>
    </row>
    <row r="525" spans="1:6" ht="15.75" customHeight="1" x14ac:dyDescent="0.35">
      <c r="A525" s="1"/>
      <c r="D525" s="1"/>
      <c r="E525" s="1"/>
      <c r="F525" s="1"/>
    </row>
    <row r="526" spans="1:6" ht="15.75" customHeight="1" x14ac:dyDescent="0.35">
      <c r="A526" s="1"/>
      <c r="D526" s="1"/>
      <c r="E526" s="1"/>
      <c r="F526" s="1"/>
    </row>
    <row r="527" spans="1:6" ht="15.75" customHeight="1" x14ac:dyDescent="0.35">
      <c r="A527" s="1"/>
      <c r="D527" s="1"/>
      <c r="E527" s="1"/>
      <c r="F527" s="1"/>
    </row>
    <row r="528" spans="1:6" ht="15.75" customHeight="1" x14ac:dyDescent="0.35">
      <c r="A528" s="1"/>
      <c r="D528" s="1"/>
      <c r="E528" s="1"/>
      <c r="F528" s="1"/>
    </row>
    <row r="529" spans="1:6" ht="15.75" customHeight="1" x14ac:dyDescent="0.35">
      <c r="A529" s="1"/>
      <c r="D529" s="1"/>
      <c r="E529" s="1"/>
      <c r="F529" s="1"/>
    </row>
    <row r="530" spans="1:6" ht="15.75" customHeight="1" x14ac:dyDescent="0.35">
      <c r="A530" s="1"/>
      <c r="D530" s="1"/>
      <c r="E530" s="1"/>
      <c r="F530" s="1"/>
    </row>
    <row r="531" spans="1:6" ht="15.75" customHeight="1" x14ac:dyDescent="0.35">
      <c r="A531" s="1"/>
      <c r="D531" s="1"/>
      <c r="E531" s="1"/>
      <c r="F531" s="1"/>
    </row>
    <row r="532" spans="1:6" ht="15.75" customHeight="1" x14ac:dyDescent="0.35">
      <c r="A532" s="1"/>
      <c r="D532" s="1"/>
      <c r="E532" s="1"/>
      <c r="F532" s="1"/>
    </row>
    <row r="533" spans="1:6" ht="15.75" customHeight="1" x14ac:dyDescent="0.35">
      <c r="A533" s="1"/>
      <c r="D533" s="1"/>
      <c r="E533" s="1"/>
      <c r="F533" s="1"/>
    </row>
    <row r="534" spans="1:6" ht="15.75" customHeight="1" x14ac:dyDescent="0.35">
      <c r="A534" s="1"/>
      <c r="D534" s="1"/>
      <c r="E534" s="1"/>
      <c r="F534" s="1"/>
    </row>
    <row r="535" spans="1:6" ht="15.75" customHeight="1" x14ac:dyDescent="0.35">
      <c r="A535" s="1"/>
      <c r="D535" s="1"/>
      <c r="E535" s="1"/>
      <c r="F535" s="1"/>
    </row>
    <row r="536" spans="1:6" ht="15.75" customHeight="1" x14ac:dyDescent="0.35">
      <c r="A536" s="1"/>
      <c r="D536" s="1"/>
      <c r="E536" s="1"/>
      <c r="F536" s="1"/>
    </row>
    <row r="537" spans="1:6" ht="15.75" customHeight="1" x14ac:dyDescent="0.35">
      <c r="A537" s="1"/>
      <c r="D537" s="1"/>
      <c r="E537" s="1"/>
      <c r="F537" s="1"/>
    </row>
    <row r="538" spans="1:6" ht="15.75" customHeight="1" x14ac:dyDescent="0.35">
      <c r="A538" s="1"/>
      <c r="D538" s="1"/>
      <c r="E538" s="1"/>
      <c r="F538" s="1"/>
    </row>
    <row r="539" spans="1:6" ht="15.75" customHeight="1" x14ac:dyDescent="0.35">
      <c r="A539" s="1"/>
      <c r="D539" s="1"/>
      <c r="E539" s="1"/>
      <c r="F539" s="1"/>
    </row>
    <row r="540" spans="1:6" ht="15.75" customHeight="1" x14ac:dyDescent="0.35">
      <c r="A540" s="1"/>
      <c r="D540" s="1"/>
      <c r="E540" s="1"/>
      <c r="F540" s="1"/>
    </row>
    <row r="541" spans="1:6" ht="15.75" customHeight="1" x14ac:dyDescent="0.35">
      <c r="A541" s="1"/>
      <c r="D541" s="1"/>
      <c r="E541" s="1"/>
      <c r="F541" s="1"/>
    </row>
    <row r="542" spans="1:6" ht="15.75" customHeight="1" x14ac:dyDescent="0.35">
      <c r="A542" s="1"/>
      <c r="D542" s="1"/>
      <c r="E542" s="1"/>
      <c r="F542" s="1"/>
    </row>
    <row r="543" spans="1:6" ht="15.75" customHeight="1" x14ac:dyDescent="0.35">
      <c r="A543" s="1"/>
      <c r="D543" s="1"/>
      <c r="E543" s="1"/>
      <c r="F543" s="1"/>
    </row>
    <row r="544" spans="1:6" ht="15.75" customHeight="1" x14ac:dyDescent="0.35">
      <c r="A544" s="1"/>
      <c r="D544" s="1"/>
      <c r="E544" s="1"/>
      <c r="F544" s="1"/>
    </row>
    <row r="545" spans="1:6" ht="15.75" customHeight="1" x14ac:dyDescent="0.35">
      <c r="A545" s="1"/>
      <c r="D545" s="1"/>
      <c r="E545" s="1"/>
      <c r="F545" s="1"/>
    </row>
    <row r="546" spans="1:6" ht="15.75" customHeight="1" x14ac:dyDescent="0.35">
      <c r="A546" s="1"/>
      <c r="D546" s="1"/>
      <c r="E546" s="1"/>
      <c r="F546" s="1"/>
    </row>
    <row r="547" spans="1:6" ht="15.75" customHeight="1" x14ac:dyDescent="0.35">
      <c r="A547" s="1"/>
      <c r="D547" s="1"/>
      <c r="E547" s="1"/>
      <c r="F547" s="1"/>
    </row>
    <row r="548" spans="1:6" ht="15.75" customHeight="1" x14ac:dyDescent="0.35">
      <c r="A548" s="1"/>
      <c r="D548" s="1"/>
      <c r="E548" s="1"/>
      <c r="F548" s="1"/>
    </row>
    <row r="549" spans="1:6" ht="15.75" customHeight="1" x14ac:dyDescent="0.35">
      <c r="A549" s="1"/>
      <c r="D549" s="1"/>
      <c r="E549" s="1"/>
      <c r="F549" s="1"/>
    </row>
    <row r="550" spans="1:6" ht="15.75" customHeight="1" x14ac:dyDescent="0.35">
      <c r="A550" s="1"/>
      <c r="D550" s="1"/>
      <c r="E550" s="1"/>
      <c r="F550" s="1"/>
    </row>
    <row r="551" spans="1:6" ht="15.75" customHeight="1" x14ac:dyDescent="0.35">
      <c r="A551" s="1"/>
      <c r="D551" s="1"/>
      <c r="E551" s="1"/>
      <c r="F551" s="1"/>
    </row>
    <row r="552" spans="1:6" ht="15.75" customHeight="1" x14ac:dyDescent="0.35">
      <c r="A552" s="1"/>
      <c r="D552" s="1"/>
      <c r="E552" s="1"/>
      <c r="F552" s="1"/>
    </row>
    <row r="553" spans="1:6" ht="15.75" customHeight="1" x14ac:dyDescent="0.35">
      <c r="A553" s="1"/>
      <c r="D553" s="1"/>
      <c r="E553" s="1"/>
      <c r="F553" s="1"/>
    </row>
    <row r="554" spans="1:6" ht="15.75" customHeight="1" x14ac:dyDescent="0.35">
      <c r="A554" s="1"/>
      <c r="D554" s="1"/>
      <c r="E554" s="1"/>
      <c r="F554" s="1"/>
    </row>
    <row r="555" spans="1:6" ht="15.75" customHeight="1" x14ac:dyDescent="0.35">
      <c r="A555" s="1"/>
      <c r="D555" s="1"/>
      <c r="E555" s="1"/>
      <c r="F555" s="1"/>
    </row>
    <row r="556" spans="1:6" ht="15.75" customHeight="1" x14ac:dyDescent="0.35">
      <c r="A556" s="1"/>
      <c r="D556" s="1"/>
      <c r="E556" s="1"/>
      <c r="F556" s="1"/>
    </row>
    <row r="557" spans="1:6" ht="15.75" customHeight="1" x14ac:dyDescent="0.35">
      <c r="A557" s="1"/>
      <c r="D557" s="1"/>
      <c r="E557" s="1"/>
      <c r="F557" s="1"/>
    </row>
    <row r="558" spans="1:6" ht="15.75" customHeight="1" x14ac:dyDescent="0.35">
      <c r="A558" s="1"/>
      <c r="D558" s="1"/>
      <c r="E558" s="1"/>
      <c r="F558" s="1"/>
    </row>
    <row r="559" spans="1:6" ht="15.75" customHeight="1" x14ac:dyDescent="0.35">
      <c r="A559" s="1"/>
      <c r="D559" s="1"/>
      <c r="E559" s="1"/>
      <c r="F559" s="1"/>
    </row>
    <row r="560" spans="1:6" ht="15.75" customHeight="1" x14ac:dyDescent="0.35">
      <c r="A560" s="1"/>
      <c r="D560" s="1"/>
      <c r="E560" s="1"/>
      <c r="F560" s="1"/>
    </row>
    <row r="561" spans="1:6" ht="15.75" customHeight="1" x14ac:dyDescent="0.35">
      <c r="A561" s="1"/>
      <c r="D561" s="1"/>
      <c r="E561" s="1"/>
      <c r="F561" s="1"/>
    </row>
    <row r="562" spans="1:6" ht="15.75" customHeight="1" x14ac:dyDescent="0.35">
      <c r="A562" s="1"/>
      <c r="D562" s="1"/>
      <c r="E562" s="1"/>
      <c r="F562" s="1"/>
    </row>
    <row r="563" spans="1:6" ht="15.75" customHeight="1" x14ac:dyDescent="0.35">
      <c r="A563" s="1"/>
      <c r="D563" s="1"/>
      <c r="E563" s="1"/>
      <c r="F563" s="1"/>
    </row>
    <row r="564" spans="1:6" ht="15.75" customHeight="1" x14ac:dyDescent="0.35">
      <c r="A564" s="1"/>
      <c r="D564" s="1"/>
      <c r="E564" s="1"/>
      <c r="F564" s="1"/>
    </row>
    <row r="565" spans="1:6" ht="15.75" customHeight="1" x14ac:dyDescent="0.35">
      <c r="A565" s="1"/>
      <c r="D565" s="1"/>
      <c r="E565" s="1"/>
      <c r="F565" s="1"/>
    </row>
    <row r="566" spans="1:6" ht="15.75" customHeight="1" x14ac:dyDescent="0.35">
      <c r="A566" s="1"/>
      <c r="D566" s="1"/>
      <c r="E566" s="1"/>
      <c r="F566" s="1"/>
    </row>
    <row r="567" spans="1:6" ht="15.75" customHeight="1" x14ac:dyDescent="0.35">
      <c r="A567" s="1"/>
      <c r="D567" s="1"/>
      <c r="E567" s="1"/>
      <c r="F567" s="1"/>
    </row>
    <row r="568" spans="1:6" ht="15.75" customHeight="1" x14ac:dyDescent="0.35">
      <c r="A568" s="1"/>
      <c r="D568" s="1"/>
      <c r="E568" s="1"/>
      <c r="F568" s="1"/>
    </row>
    <row r="569" spans="1:6" ht="15.75" customHeight="1" x14ac:dyDescent="0.35">
      <c r="A569" s="1"/>
      <c r="D569" s="1"/>
      <c r="E569" s="1"/>
      <c r="F569" s="1"/>
    </row>
    <row r="570" spans="1:6" ht="15.75" customHeight="1" x14ac:dyDescent="0.35">
      <c r="A570" s="1"/>
      <c r="D570" s="1"/>
      <c r="E570" s="1"/>
      <c r="F570" s="1"/>
    </row>
    <row r="571" spans="1:6" ht="15.75" customHeight="1" x14ac:dyDescent="0.35">
      <c r="A571" s="1"/>
      <c r="D571" s="1"/>
      <c r="E571" s="1"/>
      <c r="F571" s="1"/>
    </row>
    <row r="572" spans="1:6" ht="15.75" customHeight="1" x14ac:dyDescent="0.35">
      <c r="A572" s="1"/>
      <c r="D572" s="1"/>
      <c r="E572" s="1"/>
      <c r="F572" s="1"/>
    </row>
    <row r="573" spans="1:6" ht="15.75" customHeight="1" x14ac:dyDescent="0.35">
      <c r="A573" s="1"/>
      <c r="D573" s="1"/>
      <c r="E573" s="1"/>
      <c r="F573" s="1"/>
    </row>
    <row r="574" spans="1:6" ht="15.75" customHeight="1" x14ac:dyDescent="0.35">
      <c r="A574" s="1"/>
      <c r="D574" s="1"/>
      <c r="E574" s="1"/>
      <c r="F574" s="1"/>
    </row>
    <row r="575" spans="1:6" ht="15.75" customHeight="1" x14ac:dyDescent="0.35">
      <c r="A575" s="1"/>
      <c r="D575" s="1"/>
      <c r="E575" s="1"/>
      <c r="F575" s="1"/>
    </row>
    <row r="576" spans="1:6" ht="15.75" customHeight="1" x14ac:dyDescent="0.35">
      <c r="A576" s="1"/>
      <c r="D576" s="1"/>
      <c r="E576" s="1"/>
      <c r="F576" s="1"/>
    </row>
    <row r="577" spans="1:6" ht="15.75" customHeight="1" x14ac:dyDescent="0.35">
      <c r="A577" s="1"/>
      <c r="D577" s="1"/>
      <c r="E577" s="1"/>
      <c r="F577" s="1"/>
    </row>
    <row r="578" spans="1:6" ht="15.75" customHeight="1" x14ac:dyDescent="0.35">
      <c r="A578" s="1"/>
      <c r="D578" s="1"/>
      <c r="E578" s="1"/>
      <c r="F578" s="1"/>
    </row>
    <row r="579" spans="1:6" ht="15.75" customHeight="1" x14ac:dyDescent="0.35">
      <c r="A579" s="1"/>
      <c r="D579" s="1"/>
      <c r="E579" s="1"/>
      <c r="F579" s="1"/>
    </row>
    <row r="580" spans="1:6" ht="15.75" customHeight="1" x14ac:dyDescent="0.35">
      <c r="A580" s="1"/>
      <c r="D580" s="1"/>
      <c r="E580" s="1"/>
      <c r="F580" s="1"/>
    </row>
    <row r="581" spans="1:6" ht="15.75" customHeight="1" x14ac:dyDescent="0.35">
      <c r="A581" s="1"/>
      <c r="D581" s="1"/>
      <c r="E581" s="1"/>
      <c r="F581" s="1"/>
    </row>
    <row r="582" spans="1:6" ht="15.75" customHeight="1" x14ac:dyDescent="0.35">
      <c r="A582" s="1"/>
      <c r="D582" s="1"/>
      <c r="E582" s="1"/>
      <c r="F582" s="1"/>
    </row>
    <row r="583" spans="1:6" ht="15.75" customHeight="1" x14ac:dyDescent="0.35">
      <c r="A583" s="1"/>
      <c r="D583" s="1"/>
      <c r="E583" s="1"/>
      <c r="F583" s="1"/>
    </row>
    <row r="584" spans="1:6" ht="15.75" customHeight="1" x14ac:dyDescent="0.35">
      <c r="A584" s="1"/>
      <c r="D584" s="1"/>
      <c r="E584" s="1"/>
      <c r="F584" s="1"/>
    </row>
    <row r="585" spans="1:6" ht="15.75" customHeight="1" x14ac:dyDescent="0.35">
      <c r="A585" s="1"/>
      <c r="D585" s="1"/>
      <c r="E585" s="1"/>
      <c r="F585" s="1"/>
    </row>
    <row r="586" spans="1:6" ht="15.75" customHeight="1" x14ac:dyDescent="0.35">
      <c r="A586" s="1"/>
      <c r="D586" s="1"/>
      <c r="E586" s="1"/>
      <c r="F586" s="1"/>
    </row>
    <row r="587" spans="1:6" ht="15.75" customHeight="1" x14ac:dyDescent="0.35">
      <c r="A587" s="1"/>
      <c r="D587" s="1"/>
      <c r="E587" s="1"/>
      <c r="F587" s="1"/>
    </row>
    <row r="588" spans="1:6" ht="15.75" customHeight="1" x14ac:dyDescent="0.35">
      <c r="A588" s="1"/>
      <c r="D588" s="1"/>
      <c r="E588" s="1"/>
      <c r="F588" s="1"/>
    </row>
    <row r="589" spans="1:6" ht="15.75" customHeight="1" x14ac:dyDescent="0.35">
      <c r="A589" s="1"/>
      <c r="D589" s="1"/>
      <c r="E589" s="1"/>
      <c r="F589" s="1"/>
    </row>
    <row r="590" spans="1:6" ht="15.75" customHeight="1" x14ac:dyDescent="0.35">
      <c r="A590" s="1"/>
      <c r="D590" s="1"/>
      <c r="E590" s="1"/>
      <c r="F590" s="1"/>
    </row>
    <row r="591" spans="1:6" ht="15.75" customHeight="1" x14ac:dyDescent="0.35">
      <c r="A591" s="1"/>
      <c r="D591" s="1"/>
      <c r="E591" s="1"/>
      <c r="F591" s="1"/>
    </row>
    <row r="592" spans="1:6" ht="15.75" customHeight="1" x14ac:dyDescent="0.35">
      <c r="A592" s="1"/>
      <c r="D592" s="1"/>
      <c r="E592" s="1"/>
      <c r="F592" s="1"/>
    </row>
    <row r="593" spans="1:6" ht="15.75" customHeight="1" x14ac:dyDescent="0.35">
      <c r="A593" s="1"/>
      <c r="D593" s="1"/>
      <c r="E593" s="1"/>
      <c r="F593" s="1"/>
    </row>
    <row r="594" spans="1:6" ht="15.75" customHeight="1" x14ac:dyDescent="0.35">
      <c r="A594" s="1"/>
      <c r="D594" s="1"/>
      <c r="E594" s="1"/>
      <c r="F594" s="1"/>
    </row>
    <row r="595" spans="1:6" ht="15.75" customHeight="1" x14ac:dyDescent="0.35">
      <c r="A595" s="1"/>
      <c r="D595" s="1"/>
      <c r="E595" s="1"/>
      <c r="F595" s="1"/>
    </row>
    <row r="596" spans="1:6" ht="15.75" customHeight="1" x14ac:dyDescent="0.35">
      <c r="A596" s="1"/>
      <c r="D596" s="1"/>
      <c r="E596" s="1"/>
      <c r="F596" s="1"/>
    </row>
    <row r="597" spans="1:6" ht="15.75" customHeight="1" x14ac:dyDescent="0.35">
      <c r="A597" s="1"/>
      <c r="D597" s="1"/>
      <c r="E597" s="1"/>
      <c r="F597" s="1"/>
    </row>
    <row r="598" spans="1:6" ht="15.75" customHeight="1" x14ac:dyDescent="0.35">
      <c r="A598" s="1"/>
      <c r="D598" s="1"/>
      <c r="E598" s="1"/>
      <c r="F598" s="1"/>
    </row>
    <row r="599" spans="1:6" ht="15.75" customHeight="1" x14ac:dyDescent="0.35">
      <c r="A599" s="1"/>
      <c r="D599" s="1"/>
      <c r="E599" s="1"/>
      <c r="F599" s="1"/>
    </row>
    <row r="600" spans="1:6" ht="15.75" customHeight="1" x14ac:dyDescent="0.35">
      <c r="A600" s="1"/>
      <c r="D600" s="1"/>
      <c r="E600" s="1"/>
      <c r="F600" s="1"/>
    </row>
    <row r="601" spans="1:6" ht="15.75" customHeight="1" x14ac:dyDescent="0.35">
      <c r="A601" s="1"/>
      <c r="D601" s="1"/>
      <c r="E601" s="1"/>
      <c r="F601" s="1"/>
    </row>
    <row r="602" spans="1:6" ht="15.75" customHeight="1" x14ac:dyDescent="0.35">
      <c r="A602" s="1"/>
      <c r="D602" s="1"/>
      <c r="E602" s="1"/>
      <c r="F602" s="1"/>
    </row>
    <row r="603" spans="1:6" ht="15.75" customHeight="1" x14ac:dyDescent="0.35">
      <c r="A603" s="1"/>
      <c r="D603" s="1"/>
      <c r="E603" s="1"/>
      <c r="F603" s="1"/>
    </row>
    <row r="604" spans="1:6" ht="15.75" customHeight="1" x14ac:dyDescent="0.35">
      <c r="A604" s="1"/>
      <c r="D604" s="1"/>
      <c r="E604" s="1"/>
      <c r="F604" s="1"/>
    </row>
    <row r="605" spans="1:6" ht="15.75" customHeight="1" x14ac:dyDescent="0.35">
      <c r="A605" s="1"/>
      <c r="D605" s="1"/>
      <c r="E605" s="1"/>
      <c r="F605" s="1"/>
    </row>
    <row r="606" spans="1:6" ht="15.75" customHeight="1" x14ac:dyDescent="0.35">
      <c r="A606" s="1"/>
      <c r="D606" s="1"/>
      <c r="E606" s="1"/>
      <c r="F606" s="1"/>
    </row>
    <row r="607" spans="1:6" ht="15.75" customHeight="1" x14ac:dyDescent="0.35">
      <c r="A607" s="1"/>
      <c r="D607" s="1"/>
      <c r="E607" s="1"/>
      <c r="F607" s="1"/>
    </row>
    <row r="608" spans="1:6" ht="15.75" customHeight="1" x14ac:dyDescent="0.35">
      <c r="A608" s="1"/>
      <c r="D608" s="1"/>
      <c r="E608" s="1"/>
      <c r="F608" s="1"/>
    </row>
    <row r="609" spans="1:6" ht="15.75" customHeight="1" x14ac:dyDescent="0.35">
      <c r="A609" s="1"/>
      <c r="D609" s="1"/>
      <c r="E609" s="1"/>
      <c r="F609" s="1"/>
    </row>
    <row r="610" spans="1:6" ht="15.75" customHeight="1" x14ac:dyDescent="0.35">
      <c r="A610" s="1"/>
      <c r="D610" s="1"/>
      <c r="E610" s="1"/>
      <c r="F610" s="1"/>
    </row>
    <row r="611" spans="1:6" ht="15.75" customHeight="1" x14ac:dyDescent="0.35">
      <c r="A611" s="1"/>
      <c r="D611" s="1"/>
      <c r="E611" s="1"/>
      <c r="F611" s="1"/>
    </row>
    <row r="612" spans="1:6" ht="15.75" customHeight="1" x14ac:dyDescent="0.35">
      <c r="A612" s="1"/>
      <c r="D612" s="1"/>
      <c r="E612" s="1"/>
      <c r="F612" s="1"/>
    </row>
    <row r="613" spans="1:6" ht="15.75" customHeight="1" x14ac:dyDescent="0.35">
      <c r="A613" s="1"/>
      <c r="D613" s="1"/>
      <c r="E613" s="1"/>
      <c r="F613" s="1"/>
    </row>
    <row r="614" spans="1:6" ht="15.75" customHeight="1" x14ac:dyDescent="0.35">
      <c r="A614" s="1"/>
      <c r="D614" s="1"/>
      <c r="E614" s="1"/>
      <c r="F614" s="1"/>
    </row>
    <row r="615" spans="1:6" ht="15.75" customHeight="1" x14ac:dyDescent="0.35">
      <c r="A615" s="1"/>
      <c r="D615" s="1"/>
      <c r="E615" s="1"/>
      <c r="F615" s="1"/>
    </row>
    <row r="616" spans="1:6" ht="15.75" customHeight="1" x14ac:dyDescent="0.35">
      <c r="A616" s="1"/>
      <c r="D616" s="1"/>
      <c r="E616" s="1"/>
      <c r="F616" s="1"/>
    </row>
    <row r="617" spans="1:6" ht="15.75" customHeight="1" x14ac:dyDescent="0.35">
      <c r="A617" s="1"/>
      <c r="D617" s="1"/>
      <c r="E617" s="1"/>
      <c r="F617" s="1"/>
    </row>
    <row r="618" spans="1:6" ht="15.75" customHeight="1" x14ac:dyDescent="0.35">
      <c r="A618" s="1"/>
      <c r="D618" s="1"/>
      <c r="E618" s="1"/>
      <c r="F618" s="1"/>
    </row>
    <row r="619" spans="1:6" ht="15.75" customHeight="1" x14ac:dyDescent="0.35">
      <c r="A619" s="1"/>
      <c r="D619" s="1"/>
      <c r="E619" s="1"/>
      <c r="F619" s="1"/>
    </row>
    <row r="620" spans="1:6" ht="15.75" customHeight="1" x14ac:dyDescent="0.35">
      <c r="A620" s="1"/>
      <c r="D620" s="1"/>
      <c r="E620" s="1"/>
      <c r="F620" s="1"/>
    </row>
    <row r="621" spans="1:6" ht="15.75" customHeight="1" x14ac:dyDescent="0.35">
      <c r="A621" s="1"/>
      <c r="D621" s="1"/>
      <c r="E621" s="1"/>
      <c r="F621" s="1"/>
    </row>
    <row r="622" spans="1:6" ht="15.75" customHeight="1" x14ac:dyDescent="0.35">
      <c r="A622" s="1"/>
      <c r="D622" s="1"/>
      <c r="E622" s="1"/>
      <c r="F622" s="1"/>
    </row>
    <row r="623" spans="1:6" ht="15.75" customHeight="1" x14ac:dyDescent="0.35">
      <c r="A623" s="1"/>
      <c r="D623" s="1"/>
      <c r="E623" s="1"/>
      <c r="F623" s="1"/>
    </row>
    <row r="624" spans="1:6" ht="15.75" customHeight="1" x14ac:dyDescent="0.35">
      <c r="A624" s="1"/>
      <c r="D624" s="1"/>
      <c r="E624" s="1"/>
      <c r="F624" s="1"/>
    </row>
    <row r="625" spans="1:6" ht="15.75" customHeight="1" x14ac:dyDescent="0.35">
      <c r="A625" s="1"/>
      <c r="D625" s="1"/>
      <c r="E625" s="1"/>
      <c r="F625" s="1"/>
    </row>
    <row r="626" spans="1:6" ht="15.75" customHeight="1" x14ac:dyDescent="0.35">
      <c r="A626" s="1"/>
      <c r="D626" s="1"/>
      <c r="E626" s="1"/>
      <c r="F626" s="1"/>
    </row>
    <row r="627" spans="1:6" ht="15.75" customHeight="1" x14ac:dyDescent="0.35">
      <c r="A627" s="1"/>
      <c r="D627" s="1"/>
      <c r="E627" s="1"/>
      <c r="F627" s="1"/>
    </row>
    <row r="628" spans="1:6" ht="15.75" customHeight="1" x14ac:dyDescent="0.35">
      <c r="A628" s="1"/>
      <c r="D628" s="1"/>
      <c r="E628" s="1"/>
      <c r="F628" s="1"/>
    </row>
    <row r="629" spans="1:6" ht="15.75" customHeight="1" x14ac:dyDescent="0.35">
      <c r="A629" s="1"/>
      <c r="D629" s="1"/>
      <c r="E629" s="1"/>
      <c r="F629" s="1"/>
    </row>
    <row r="630" spans="1:6" ht="15.75" customHeight="1" x14ac:dyDescent="0.35">
      <c r="A630" s="1"/>
      <c r="D630" s="1"/>
      <c r="E630" s="1"/>
      <c r="F630" s="1"/>
    </row>
    <row r="631" spans="1:6" ht="15.75" customHeight="1" x14ac:dyDescent="0.35">
      <c r="A631" s="1"/>
      <c r="D631" s="1"/>
      <c r="E631" s="1"/>
      <c r="F631" s="1"/>
    </row>
    <row r="632" spans="1:6" ht="15.75" customHeight="1" x14ac:dyDescent="0.35">
      <c r="A632" s="1"/>
      <c r="D632" s="1"/>
      <c r="E632" s="1"/>
      <c r="F632" s="1"/>
    </row>
    <row r="633" spans="1:6" ht="15.75" customHeight="1" x14ac:dyDescent="0.35">
      <c r="A633" s="1"/>
      <c r="D633" s="1"/>
      <c r="E633" s="1"/>
      <c r="F633" s="1"/>
    </row>
    <row r="634" spans="1:6" ht="15.75" customHeight="1" x14ac:dyDescent="0.35">
      <c r="A634" s="1"/>
      <c r="D634" s="1"/>
      <c r="E634" s="1"/>
      <c r="F634" s="1"/>
    </row>
    <row r="635" spans="1:6" ht="15.75" customHeight="1" x14ac:dyDescent="0.35">
      <c r="A635" s="1"/>
      <c r="D635" s="1"/>
      <c r="E635" s="1"/>
      <c r="F635" s="1"/>
    </row>
    <row r="636" spans="1:6" ht="15.75" customHeight="1" x14ac:dyDescent="0.35">
      <c r="A636" s="1"/>
      <c r="D636" s="1"/>
      <c r="E636" s="1"/>
      <c r="F636" s="1"/>
    </row>
    <row r="637" spans="1:6" ht="15.75" customHeight="1" x14ac:dyDescent="0.35">
      <c r="A637" s="1"/>
      <c r="D637" s="1"/>
      <c r="E637" s="1"/>
      <c r="F637" s="1"/>
    </row>
    <row r="638" spans="1:6" ht="15.75" customHeight="1" x14ac:dyDescent="0.35">
      <c r="A638" s="1"/>
      <c r="D638" s="1"/>
      <c r="E638" s="1"/>
      <c r="F638" s="1"/>
    </row>
    <row r="639" spans="1:6" ht="15.75" customHeight="1" x14ac:dyDescent="0.35">
      <c r="A639" s="1"/>
      <c r="D639" s="1"/>
      <c r="E639" s="1"/>
      <c r="F639" s="1"/>
    </row>
    <row r="640" spans="1:6" ht="15.75" customHeight="1" x14ac:dyDescent="0.35">
      <c r="A640" s="1"/>
      <c r="D640" s="1"/>
      <c r="E640" s="1"/>
      <c r="F640" s="1"/>
    </row>
    <row r="641" spans="1:6" ht="15.75" customHeight="1" x14ac:dyDescent="0.35">
      <c r="A641" s="1"/>
      <c r="D641" s="1"/>
      <c r="E641" s="1"/>
      <c r="F641" s="1"/>
    </row>
    <row r="642" spans="1:6" ht="15.75" customHeight="1" x14ac:dyDescent="0.35">
      <c r="A642" s="1"/>
      <c r="D642" s="1"/>
      <c r="E642" s="1"/>
      <c r="F642" s="1"/>
    </row>
    <row r="643" spans="1:6" ht="15.75" customHeight="1" x14ac:dyDescent="0.35">
      <c r="A643" s="1"/>
      <c r="D643" s="1"/>
      <c r="E643" s="1"/>
      <c r="F643" s="1"/>
    </row>
    <row r="644" spans="1:6" ht="15.75" customHeight="1" x14ac:dyDescent="0.35">
      <c r="A644" s="1"/>
      <c r="D644" s="1"/>
      <c r="E644" s="1"/>
      <c r="F644" s="1"/>
    </row>
    <row r="645" spans="1:6" ht="15.75" customHeight="1" x14ac:dyDescent="0.35">
      <c r="A645" s="1"/>
      <c r="D645" s="1"/>
      <c r="E645" s="1"/>
      <c r="F645" s="1"/>
    </row>
    <row r="646" spans="1:6" ht="15.75" customHeight="1" x14ac:dyDescent="0.35">
      <c r="A646" s="1"/>
      <c r="D646" s="1"/>
      <c r="E646" s="1"/>
      <c r="F646" s="1"/>
    </row>
    <row r="647" spans="1:6" ht="15.75" customHeight="1" x14ac:dyDescent="0.35">
      <c r="A647" s="1"/>
      <c r="D647" s="1"/>
      <c r="E647" s="1"/>
      <c r="F647" s="1"/>
    </row>
    <row r="648" spans="1:6" ht="15.75" customHeight="1" x14ac:dyDescent="0.35">
      <c r="A648" s="1"/>
      <c r="D648" s="1"/>
      <c r="E648" s="1"/>
      <c r="F648" s="1"/>
    </row>
    <row r="649" spans="1:6" ht="15.75" customHeight="1" x14ac:dyDescent="0.35">
      <c r="A649" s="1"/>
      <c r="D649" s="1"/>
      <c r="E649" s="1"/>
      <c r="F649" s="1"/>
    </row>
    <row r="650" spans="1:6" ht="15.75" customHeight="1" x14ac:dyDescent="0.35">
      <c r="A650" s="1"/>
      <c r="D650" s="1"/>
      <c r="E650" s="1"/>
      <c r="F650" s="1"/>
    </row>
    <row r="651" spans="1:6" ht="15.75" customHeight="1" x14ac:dyDescent="0.35">
      <c r="A651" s="1"/>
      <c r="D651" s="1"/>
      <c r="E651" s="1"/>
      <c r="F651" s="1"/>
    </row>
    <row r="652" spans="1:6" ht="15.75" customHeight="1" x14ac:dyDescent="0.35">
      <c r="A652" s="1"/>
      <c r="D652" s="1"/>
      <c r="E652" s="1"/>
      <c r="F652" s="1"/>
    </row>
    <row r="653" spans="1:6" ht="15.75" customHeight="1" x14ac:dyDescent="0.35">
      <c r="A653" s="1"/>
      <c r="D653" s="1"/>
      <c r="E653" s="1"/>
      <c r="F653" s="1"/>
    </row>
    <row r="654" spans="1:6" ht="15.75" customHeight="1" x14ac:dyDescent="0.35">
      <c r="A654" s="1"/>
      <c r="D654" s="1"/>
      <c r="E654" s="1"/>
      <c r="F654" s="1"/>
    </row>
    <row r="655" spans="1:6" ht="15.75" customHeight="1" x14ac:dyDescent="0.35">
      <c r="A655" s="1"/>
      <c r="D655" s="1"/>
      <c r="E655" s="1"/>
      <c r="F655" s="1"/>
    </row>
    <row r="656" spans="1:6" ht="15.75" customHeight="1" x14ac:dyDescent="0.35">
      <c r="A656" s="1"/>
      <c r="D656" s="1"/>
      <c r="E656" s="1"/>
      <c r="F656" s="1"/>
    </row>
    <row r="657" spans="1:6" ht="15.75" customHeight="1" x14ac:dyDescent="0.35">
      <c r="A657" s="1"/>
      <c r="D657" s="1"/>
      <c r="E657" s="1"/>
      <c r="F657" s="1"/>
    </row>
    <row r="658" spans="1:6" ht="15.75" customHeight="1" x14ac:dyDescent="0.35">
      <c r="A658" s="1"/>
      <c r="D658" s="1"/>
      <c r="E658" s="1"/>
      <c r="F658" s="1"/>
    </row>
    <row r="659" spans="1:6" ht="15.75" customHeight="1" x14ac:dyDescent="0.35">
      <c r="A659" s="1"/>
      <c r="D659" s="1"/>
      <c r="E659" s="1"/>
      <c r="F659" s="1"/>
    </row>
    <row r="660" spans="1:6" ht="15.75" customHeight="1" x14ac:dyDescent="0.35">
      <c r="A660" s="1"/>
      <c r="D660" s="1"/>
      <c r="E660" s="1"/>
      <c r="F660" s="1"/>
    </row>
    <row r="661" spans="1:6" ht="15.75" customHeight="1" x14ac:dyDescent="0.35">
      <c r="A661" s="1"/>
      <c r="D661" s="1"/>
      <c r="E661" s="1"/>
      <c r="F661" s="1"/>
    </row>
    <row r="662" spans="1:6" ht="15.75" customHeight="1" x14ac:dyDescent="0.35">
      <c r="A662" s="1"/>
      <c r="D662" s="1"/>
      <c r="E662" s="1"/>
      <c r="F662" s="1"/>
    </row>
    <row r="663" spans="1:6" ht="15.75" customHeight="1" x14ac:dyDescent="0.35">
      <c r="A663" s="1"/>
      <c r="D663" s="1"/>
      <c r="E663" s="1"/>
      <c r="F663" s="1"/>
    </row>
    <row r="664" spans="1:6" ht="15.75" customHeight="1" x14ac:dyDescent="0.35">
      <c r="A664" s="1"/>
      <c r="D664" s="1"/>
      <c r="E664" s="1"/>
      <c r="F664" s="1"/>
    </row>
    <row r="665" spans="1:6" ht="15.75" customHeight="1" x14ac:dyDescent="0.35">
      <c r="A665" s="1"/>
      <c r="D665" s="1"/>
      <c r="E665" s="1"/>
      <c r="F665" s="1"/>
    </row>
    <row r="666" spans="1:6" ht="15.75" customHeight="1" x14ac:dyDescent="0.35">
      <c r="A666" s="1"/>
      <c r="D666" s="1"/>
      <c r="E666" s="1"/>
      <c r="F666" s="1"/>
    </row>
    <row r="667" spans="1:6" ht="15.75" customHeight="1" x14ac:dyDescent="0.35">
      <c r="A667" s="1"/>
      <c r="D667" s="1"/>
      <c r="E667" s="1"/>
      <c r="F667" s="1"/>
    </row>
    <row r="668" spans="1:6" ht="15.75" customHeight="1" x14ac:dyDescent="0.35">
      <c r="A668" s="1"/>
      <c r="D668" s="1"/>
      <c r="E668" s="1"/>
      <c r="F668" s="1"/>
    </row>
    <row r="669" spans="1:6" ht="15.75" customHeight="1" x14ac:dyDescent="0.35">
      <c r="A669" s="1"/>
      <c r="D669" s="1"/>
      <c r="E669" s="1"/>
      <c r="F669" s="1"/>
    </row>
    <row r="670" spans="1:6" ht="15.75" customHeight="1" x14ac:dyDescent="0.35">
      <c r="A670" s="1"/>
      <c r="D670" s="1"/>
      <c r="E670" s="1"/>
      <c r="F670" s="1"/>
    </row>
    <row r="671" spans="1:6" ht="15.75" customHeight="1" x14ac:dyDescent="0.35">
      <c r="A671" s="1"/>
      <c r="D671" s="1"/>
      <c r="E671" s="1"/>
      <c r="F671" s="1"/>
    </row>
    <row r="672" spans="1:6" ht="15.75" customHeight="1" x14ac:dyDescent="0.35">
      <c r="A672" s="1"/>
      <c r="D672" s="1"/>
      <c r="E672" s="1"/>
      <c r="F672" s="1"/>
    </row>
    <row r="673" spans="1:6" ht="15.75" customHeight="1" x14ac:dyDescent="0.35">
      <c r="A673" s="1"/>
      <c r="D673" s="1"/>
      <c r="E673" s="1"/>
      <c r="F673" s="1"/>
    </row>
    <row r="674" spans="1:6" ht="15.75" customHeight="1" x14ac:dyDescent="0.35">
      <c r="A674" s="1"/>
      <c r="D674" s="1"/>
      <c r="E674" s="1"/>
      <c r="F674" s="1"/>
    </row>
    <row r="675" spans="1:6" ht="15.75" customHeight="1" x14ac:dyDescent="0.35">
      <c r="A675" s="1"/>
      <c r="D675" s="1"/>
      <c r="E675" s="1"/>
      <c r="F675" s="1"/>
    </row>
    <row r="676" spans="1:6" ht="15.75" customHeight="1" x14ac:dyDescent="0.35">
      <c r="A676" s="1"/>
      <c r="D676" s="1"/>
      <c r="E676" s="1"/>
      <c r="F676" s="1"/>
    </row>
    <row r="677" spans="1:6" ht="15.75" customHeight="1" x14ac:dyDescent="0.35">
      <c r="A677" s="1"/>
      <c r="D677" s="1"/>
      <c r="E677" s="1"/>
      <c r="F677" s="1"/>
    </row>
    <row r="678" spans="1:6" ht="15.75" customHeight="1" x14ac:dyDescent="0.35">
      <c r="A678" s="1"/>
      <c r="D678" s="1"/>
      <c r="E678" s="1"/>
      <c r="F678" s="1"/>
    </row>
    <row r="679" spans="1:6" ht="15.75" customHeight="1" x14ac:dyDescent="0.35">
      <c r="A679" s="1"/>
      <c r="D679" s="1"/>
      <c r="E679" s="1"/>
      <c r="F679" s="1"/>
    </row>
    <row r="680" spans="1:6" ht="15.75" customHeight="1" x14ac:dyDescent="0.35">
      <c r="A680" s="1"/>
      <c r="D680" s="1"/>
      <c r="E680" s="1"/>
      <c r="F680" s="1"/>
    </row>
    <row r="681" spans="1:6" ht="15.75" customHeight="1" x14ac:dyDescent="0.35">
      <c r="A681" s="1"/>
      <c r="D681" s="1"/>
      <c r="E681" s="1"/>
      <c r="F681" s="1"/>
    </row>
    <row r="682" spans="1:6" ht="15.75" customHeight="1" x14ac:dyDescent="0.35">
      <c r="A682" s="1"/>
      <c r="D682" s="1"/>
      <c r="E682" s="1"/>
      <c r="F682" s="1"/>
    </row>
    <row r="683" spans="1:6" ht="15.75" customHeight="1" x14ac:dyDescent="0.35">
      <c r="A683" s="1"/>
      <c r="D683" s="1"/>
      <c r="E683" s="1"/>
      <c r="F683" s="1"/>
    </row>
    <row r="684" spans="1:6" ht="15.75" customHeight="1" x14ac:dyDescent="0.35">
      <c r="A684" s="1"/>
      <c r="D684" s="1"/>
      <c r="E684" s="1"/>
      <c r="F684" s="1"/>
    </row>
    <row r="685" spans="1:6" ht="15.75" customHeight="1" x14ac:dyDescent="0.35">
      <c r="A685" s="1"/>
      <c r="D685" s="1"/>
      <c r="E685" s="1"/>
      <c r="F685" s="1"/>
    </row>
    <row r="686" spans="1:6" ht="15.75" customHeight="1" x14ac:dyDescent="0.35">
      <c r="A686" s="1"/>
      <c r="D686" s="1"/>
      <c r="E686" s="1"/>
      <c r="F686" s="1"/>
    </row>
    <row r="687" spans="1:6" ht="15.75" customHeight="1" x14ac:dyDescent="0.35">
      <c r="A687" s="1"/>
      <c r="D687" s="1"/>
      <c r="E687" s="1"/>
      <c r="F687" s="1"/>
    </row>
    <row r="688" spans="1:6" ht="15.75" customHeight="1" x14ac:dyDescent="0.35">
      <c r="A688" s="1"/>
      <c r="D688" s="1"/>
      <c r="E688" s="1"/>
      <c r="F688" s="1"/>
    </row>
    <row r="689" spans="1:6" ht="15.75" customHeight="1" x14ac:dyDescent="0.35">
      <c r="A689" s="1"/>
      <c r="D689" s="1"/>
      <c r="E689" s="1"/>
      <c r="F689" s="1"/>
    </row>
    <row r="690" spans="1:6" ht="15.75" customHeight="1" x14ac:dyDescent="0.35">
      <c r="A690" s="1"/>
      <c r="D690" s="1"/>
      <c r="E690" s="1"/>
      <c r="F690" s="1"/>
    </row>
    <row r="691" spans="1:6" ht="15.75" customHeight="1" x14ac:dyDescent="0.35">
      <c r="A691" s="1"/>
      <c r="D691" s="1"/>
      <c r="E691" s="1"/>
      <c r="F691" s="1"/>
    </row>
    <row r="692" spans="1:6" ht="15.75" customHeight="1" x14ac:dyDescent="0.35">
      <c r="A692" s="1"/>
      <c r="D692" s="1"/>
      <c r="E692" s="1"/>
      <c r="F692" s="1"/>
    </row>
    <row r="693" spans="1:6" ht="15.75" customHeight="1" x14ac:dyDescent="0.35">
      <c r="A693" s="1"/>
      <c r="D693" s="1"/>
      <c r="E693" s="1"/>
      <c r="F693" s="1"/>
    </row>
    <row r="694" spans="1:6" ht="15.75" customHeight="1" x14ac:dyDescent="0.35">
      <c r="A694" s="1"/>
      <c r="D694" s="1"/>
      <c r="E694" s="1"/>
      <c r="F694" s="1"/>
    </row>
    <row r="695" spans="1:6" ht="15.75" customHeight="1" x14ac:dyDescent="0.35">
      <c r="A695" s="1"/>
      <c r="D695" s="1"/>
      <c r="E695" s="1"/>
      <c r="F695" s="1"/>
    </row>
    <row r="696" spans="1:6" ht="15.75" customHeight="1" x14ac:dyDescent="0.35">
      <c r="A696" s="1"/>
      <c r="D696" s="1"/>
      <c r="E696" s="1"/>
      <c r="F696" s="1"/>
    </row>
    <row r="697" spans="1:6" ht="15.75" customHeight="1" x14ac:dyDescent="0.35">
      <c r="A697" s="1"/>
      <c r="D697" s="1"/>
      <c r="E697" s="1"/>
      <c r="F697" s="1"/>
    </row>
    <row r="698" spans="1:6" ht="15.75" customHeight="1" x14ac:dyDescent="0.35">
      <c r="A698" s="1"/>
      <c r="D698" s="1"/>
      <c r="E698" s="1"/>
      <c r="F698" s="1"/>
    </row>
    <row r="699" spans="1:6" ht="15.75" customHeight="1" x14ac:dyDescent="0.35">
      <c r="A699" s="1"/>
      <c r="D699" s="1"/>
      <c r="E699" s="1"/>
      <c r="F699" s="1"/>
    </row>
    <row r="700" spans="1:6" ht="15.75" customHeight="1" x14ac:dyDescent="0.35">
      <c r="A700" s="1"/>
      <c r="D700" s="1"/>
      <c r="E700" s="1"/>
      <c r="F700" s="1"/>
    </row>
    <row r="701" spans="1:6" ht="15.75" customHeight="1" x14ac:dyDescent="0.35">
      <c r="A701" s="1"/>
      <c r="D701" s="1"/>
      <c r="E701" s="1"/>
      <c r="F701" s="1"/>
    </row>
    <row r="702" spans="1:6" ht="15.75" customHeight="1" x14ac:dyDescent="0.35">
      <c r="A702" s="1"/>
      <c r="D702" s="1"/>
      <c r="E702" s="1"/>
      <c r="F702" s="1"/>
    </row>
    <row r="703" spans="1:6" ht="15.75" customHeight="1" x14ac:dyDescent="0.35">
      <c r="A703" s="1"/>
      <c r="D703" s="1"/>
      <c r="E703" s="1"/>
      <c r="F703" s="1"/>
    </row>
    <row r="704" spans="1:6" ht="15.75" customHeight="1" x14ac:dyDescent="0.35">
      <c r="A704" s="1"/>
      <c r="D704" s="1"/>
      <c r="E704" s="1"/>
      <c r="F704" s="1"/>
    </row>
    <row r="705" spans="1:6" ht="15.75" customHeight="1" x14ac:dyDescent="0.35">
      <c r="A705" s="1"/>
      <c r="D705" s="1"/>
      <c r="E705" s="1"/>
      <c r="F705" s="1"/>
    </row>
    <row r="706" spans="1:6" ht="15.75" customHeight="1" x14ac:dyDescent="0.35">
      <c r="A706" s="1"/>
      <c r="D706" s="1"/>
      <c r="E706" s="1"/>
      <c r="F706" s="1"/>
    </row>
    <row r="707" spans="1:6" ht="15.75" customHeight="1" x14ac:dyDescent="0.35">
      <c r="A707" s="1"/>
      <c r="D707" s="1"/>
      <c r="E707" s="1"/>
      <c r="F707" s="1"/>
    </row>
    <row r="708" spans="1:6" ht="15.75" customHeight="1" x14ac:dyDescent="0.35">
      <c r="A708" s="1"/>
      <c r="D708" s="1"/>
      <c r="E708" s="1"/>
      <c r="F708" s="1"/>
    </row>
    <row r="709" spans="1:6" ht="15.75" customHeight="1" x14ac:dyDescent="0.35">
      <c r="A709" s="1"/>
      <c r="D709" s="1"/>
      <c r="E709" s="1"/>
      <c r="F709" s="1"/>
    </row>
    <row r="710" spans="1:6" ht="15.75" customHeight="1" x14ac:dyDescent="0.35">
      <c r="A710" s="1"/>
      <c r="D710" s="1"/>
      <c r="E710" s="1"/>
      <c r="F710" s="1"/>
    </row>
    <row r="711" spans="1:6" ht="15.75" customHeight="1" x14ac:dyDescent="0.35">
      <c r="A711" s="1"/>
      <c r="D711" s="1"/>
      <c r="E711" s="1"/>
      <c r="F711" s="1"/>
    </row>
    <row r="712" spans="1:6" ht="15.75" customHeight="1" x14ac:dyDescent="0.35">
      <c r="A712" s="1"/>
      <c r="D712" s="1"/>
      <c r="E712" s="1"/>
      <c r="F712" s="1"/>
    </row>
    <row r="713" spans="1:6" ht="15.75" customHeight="1" x14ac:dyDescent="0.35">
      <c r="A713" s="1"/>
      <c r="D713" s="1"/>
      <c r="E713" s="1"/>
      <c r="F713" s="1"/>
    </row>
    <row r="714" spans="1:6" ht="15.75" customHeight="1" x14ac:dyDescent="0.35">
      <c r="A714" s="1"/>
      <c r="D714" s="1"/>
      <c r="E714" s="1"/>
      <c r="F714" s="1"/>
    </row>
    <row r="715" spans="1:6" ht="15.75" customHeight="1" x14ac:dyDescent="0.35">
      <c r="A715" s="1"/>
      <c r="D715" s="1"/>
      <c r="E715" s="1"/>
      <c r="F715" s="1"/>
    </row>
    <row r="716" spans="1:6" ht="15.75" customHeight="1" x14ac:dyDescent="0.35">
      <c r="A716" s="1"/>
      <c r="D716" s="1"/>
      <c r="E716" s="1"/>
      <c r="F716" s="1"/>
    </row>
    <row r="717" spans="1:6" ht="15.75" customHeight="1" x14ac:dyDescent="0.35">
      <c r="A717" s="1"/>
      <c r="D717" s="1"/>
      <c r="E717" s="1"/>
      <c r="F717" s="1"/>
    </row>
    <row r="718" spans="1:6" ht="15.75" customHeight="1" x14ac:dyDescent="0.35">
      <c r="A718" s="1"/>
      <c r="D718" s="1"/>
      <c r="E718" s="1"/>
      <c r="F718" s="1"/>
    </row>
    <row r="719" spans="1:6" ht="15.75" customHeight="1" x14ac:dyDescent="0.35">
      <c r="A719" s="1"/>
      <c r="D719" s="1"/>
      <c r="E719" s="1"/>
      <c r="F719" s="1"/>
    </row>
    <row r="720" spans="1:6" ht="15.75" customHeight="1" x14ac:dyDescent="0.35">
      <c r="A720" s="1"/>
      <c r="D720" s="1"/>
      <c r="E720" s="1"/>
      <c r="F720" s="1"/>
    </row>
    <row r="721" spans="1:6" ht="15.75" customHeight="1" x14ac:dyDescent="0.35">
      <c r="A721" s="1"/>
      <c r="D721" s="1"/>
      <c r="E721" s="1"/>
      <c r="F721" s="1"/>
    </row>
    <row r="722" spans="1:6" ht="15.75" customHeight="1" x14ac:dyDescent="0.35">
      <c r="A722" s="1"/>
      <c r="D722" s="1"/>
      <c r="E722" s="1"/>
      <c r="F722" s="1"/>
    </row>
    <row r="723" spans="1:6" ht="15.75" customHeight="1" x14ac:dyDescent="0.35">
      <c r="A723" s="1"/>
      <c r="D723" s="1"/>
      <c r="E723" s="1"/>
      <c r="F723" s="1"/>
    </row>
    <row r="724" spans="1:6" ht="15.75" customHeight="1" x14ac:dyDescent="0.35">
      <c r="A724" s="1"/>
      <c r="D724" s="1"/>
      <c r="E724" s="1"/>
      <c r="F724" s="1"/>
    </row>
    <row r="725" spans="1:6" ht="15.75" customHeight="1" x14ac:dyDescent="0.35">
      <c r="A725" s="1"/>
      <c r="D725" s="1"/>
      <c r="E725" s="1"/>
      <c r="F725" s="1"/>
    </row>
    <row r="726" spans="1:6" ht="15.75" customHeight="1" x14ac:dyDescent="0.35">
      <c r="A726" s="1"/>
      <c r="D726" s="1"/>
      <c r="E726" s="1"/>
      <c r="F726" s="1"/>
    </row>
    <row r="727" spans="1:6" ht="15.75" customHeight="1" x14ac:dyDescent="0.35">
      <c r="A727" s="1"/>
      <c r="D727" s="1"/>
      <c r="E727" s="1"/>
      <c r="F727" s="1"/>
    </row>
    <row r="728" spans="1:6" ht="15.75" customHeight="1" x14ac:dyDescent="0.35">
      <c r="A728" s="1"/>
      <c r="D728" s="1"/>
      <c r="E728" s="1"/>
      <c r="F728" s="1"/>
    </row>
    <row r="729" spans="1:6" ht="15.75" customHeight="1" x14ac:dyDescent="0.35">
      <c r="A729" s="1"/>
      <c r="D729" s="1"/>
      <c r="E729" s="1"/>
      <c r="F729" s="1"/>
    </row>
    <row r="730" spans="1:6" ht="15.75" customHeight="1" x14ac:dyDescent="0.35">
      <c r="A730" s="1"/>
      <c r="D730" s="1"/>
      <c r="E730" s="1"/>
      <c r="F730" s="1"/>
    </row>
    <row r="731" spans="1:6" ht="15.75" customHeight="1" x14ac:dyDescent="0.35">
      <c r="A731" s="1"/>
      <c r="D731" s="1"/>
      <c r="E731" s="1"/>
      <c r="F731" s="1"/>
    </row>
    <row r="732" spans="1:6" ht="15.75" customHeight="1" x14ac:dyDescent="0.35">
      <c r="A732" s="1"/>
      <c r="D732" s="1"/>
      <c r="E732" s="1"/>
      <c r="F732" s="1"/>
    </row>
    <row r="733" spans="1:6" ht="15.75" customHeight="1" x14ac:dyDescent="0.35">
      <c r="A733" s="1"/>
      <c r="D733" s="1"/>
      <c r="E733" s="1"/>
      <c r="F733" s="1"/>
    </row>
    <row r="734" spans="1:6" ht="15.75" customHeight="1" x14ac:dyDescent="0.35">
      <c r="A734" s="1"/>
      <c r="D734" s="1"/>
      <c r="E734" s="1"/>
      <c r="F734" s="1"/>
    </row>
    <row r="735" spans="1:6" ht="15.75" customHeight="1" x14ac:dyDescent="0.35">
      <c r="A735" s="1"/>
      <c r="D735" s="1"/>
      <c r="E735" s="1"/>
      <c r="F735" s="1"/>
    </row>
    <row r="736" spans="1:6" ht="15.75" customHeight="1" x14ac:dyDescent="0.35">
      <c r="A736" s="1"/>
      <c r="D736" s="1"/>
      <c r="E736" s="1"/>
      <c r="F736" s="1"/>
    </row>
    <row r="737" spans="1:6" ht="15.75" customHeight="1" x14ac:dyDescent="0.35">
      <c r="A737" s="1"/>
      <c r="D737" s="1"/>
      <c r="E737" s="1"/>
      <c r="F737" s="1"/>
    </row>
    <row r="738" spans="1:6" ht="15.75" customHeight="1" x14ac:dyDescent="0.35">
      <c r="A738" s="1"/>
      <c r="D738" s="1"/>
      <c r="E738" s="1"/>
      <c r="F738" s="1"/>
    </row>
    <row r="739" spans="1:6" ht="15.75" customHeight="1" x14ac:dyDescent="0.35">
      <c r="A739" s="1"/>
      <c r="D739" s="1"/>
      <c r="E739" s="1"/>
      <c r="F739" s="1"/>
    </row>
    <row r="740" spans="1:6" ht="15.75" customHeight="1" x14ac:dyDescent="0.35">
      <c r="A740" s="1"/>
      <c r="D740" s="1"/>
      <c r="E740" s="1"/>
      <c r="F740" s="1"/>
    </row>
    <row r="741" spans="1:6" ht="15.75" customHeight="1" x14ac:dyDescent="0.35">
      <c r="A741" s="1"/>
      <c r="D741" s="1"/>
      <c r="E741" s="1"/>
      <c r="F741" s="1"/>
    </row>
    <row r="742" spans="1:6" ht="15.75" customHeight="1" x14ac:dyDescent="0.35">
      <c r="A742" s="1"/>
      <c r="D742" s="1"/>
      <c r="E742" s="1"/>
      <c r="F742" s="1"/>
    </row>
    <row r="743" spans="1:6" ht="15.75" customHeight="1" x14ac:dyDescent="0.35">
      <c r="A743" s="1"/>
      <c r="D743" s="1"/>
      <c r="E743" s="1"/>
      <c r="F743" s="1"/>
    </row>
    <row r="744" spans="1:6" ht="15.75" customHeight="1" x14ac:dyDescent="0.35">
      <c r="A744" s="1"/>
      <c r="D744" s="1"/>
      <c r="E744" s="1"/>
      <c r="F744" s="1"/>
    </row>
    <row r="745" spans="1:6" ht="15.75" customHeight="1" x14ac:dyDescent="0.35">
      <c r="A745" s="1"/>
      <c r="D745" s="1"/>
      <c r="E745" s="1"/>
      <c r="F745" s="1"/>
    </row>
    <row r="746" spans="1:6" ht="15.75" customHeight="1" x14ac:dyDescent="0.35">
      <c r="A746" s="1"/>
      <c r="D746" s="1"/>
      <c r="E746" s="1"/>
      <c r="F746" s="1"/>
    </row>
    <row r="747" spans="1:6" ht="15.75" customHeight="1" x14ac:dyDescent="0.35">
      <c r="A747" s="1"/>
      <c r="D747" s="1"/>
      <c r="E747" s="1"/>
      <c r="F747" s="1"/>
    </row>
    <row r="748" spans="1:6" ht="15.75" customHeight="1" x14ac:dyDescent="0.35">
      <c r="A748" s="1"/>
      <c r="D748" s="1"/>
      <c r="E748" s="1"/>
      <c r="F748" s="1"/>
    </row>
    <row r="749" spans="1:6" ht="15.75" customHeight="1" x14ac:dyDescent="0.35">
      <c r="A749" s="1"/>
      <c r="D749" s="1"/>
      <c r="E749" s="1"/>
      <c r="F749" s="1"/>
    </row>
    <row r="750" spans="1:6" ht="15.75" customHeight="1" x14ac:dyDescent="0.35">
      <c r="A750" s="1"/>
      <c r="D750" s="1"/>
      <c r="E750" s="1"/>
      <c r="F750" s="1"/>
    </row>
    <row r="751" spans="1:6" ht="15.75" customHeight="1" x14ac:dyDescent="0.35">
      <c r="A751" s="1"/>
      <c r="D751" s="1"/>
      <c r="E751" s="1"/>
      <c r="F751" s="1"/>
    </row>
    <row r="752" spans="1:6" ht="15.75" customHeight="1" x14ac:dyDescent="0.35">
      <c r="A752" s="1"/>
      <c r="D752" s="1"/>
      <c r="E752" s="1"/>
      <c r="F752" s="1"/>
    </row>
    <row r="753" spans="1:6" ht="15.75" customHeight="1" x14ac:dyDescent="0.35">
      <c r="A753" s="1"/>
      <c r="D753" s="1"/>
      <c r="E753" s="1"/>
      <c r="F753" s="1"/>
    </row>
    <row r="754" spans="1:6" ht="15.75" customHeight="1" x14ac:dyDescent="0.35">
      <c r="A754" s="1"/>
      <c r="D754" s="1"/>
      <c r="E754" s="1"/>
      <c r="F754" s="1"/>
    </row>
    <row r="755" spans="1:6" ht="15.75" customHeight="1" x14ac:dyDescent="0.35">
      <c r="A755" s="1"/>
      <c r="D755" s="1"/>
      <c r="E755" s="1"/>
      <c r="F755" s="1"/>
    </row>
    <row r="756" spans="1:6" ht="15.75" customHeight="1" x14ac:dyDescent="0.35">
      <c r="A756" s="1"/>
      <c r="D756" s="1"/>
      <c r="E756" s="1"/>
      <c r="F756" s="1"/>
    </row>
    <row r="757" spans="1:6" ht="15.75" customHeight="1" x14ac:dyDescent="0.35">
      <c r="A757" s="1"/>
      <c r="D757" s="1"/>
      <c r="E757" s="1"/>
      <c r="F757" s="1"/>
    </row>
    <row r="758" spans="1:6" ht="15.75" customHeight="1" x14ac:dyDescent="0.35">
      <c r="A758" s="1"/>
      <c r="D758" s="1"/>
      <c r="E758" s="1"/>
      <c r="F758" s="1"/>
    </row>
    <row r="759" spans="1:6" ht="15.75" customHeight="1" x14ac:dyDescent="0.35">
      <c r="A759" s="1"/>
      <c r="D759" s="1"/>
      <c r="E759" s="1"/>
      <c r="F759" s="1"/>
    </row>
    <row r="760" spans="1:6" ht="15.75" customHeight="1" x14ac:dyDescent="0.35">
      <c r="A760" s="1"/>
      <c r="D760" s="1"/>
      <c r="E760" s="1"/>
      <c r="F760" s="1"/>
    </row>
    <row r="761" spans="1:6" ht="15.75" customHeight="1" x14ac:dyDescent="0.35">
      <c r="A761" s="1"/>
      <c r="D761" s="1"/>
      <c r="E761" s="1"/>
      <c r="F761" s="1"/>
    </row>
    <row r="762" spans="1:6" ht="15.75" customHeight="1" x14ac:dyDescent="0.35">
      <c r="A762" s="1"/>
      <c r="D762" s="1"/>
      <c r="E762" s="1"/>
      <c r="F762" s="1"/>
    </row>
    <row r="763" spans="1:6" ht="15.75" customHeight="1" x14ac:dyDescent="0.35">
      <c r="A763" s="1"/>
      <c r="D763" s="1"/>
      <c r="E763" s="1"/>
      <c r="F763" s="1"/>
    </row>
    <row r="764" spans="1:6" ht="15.75" customHeight="1" x14ac:dyDescent="0.35">
      <c r="A764" s="1"/>
      <c r="D764" s="1"/>
      <c r="E764" s="1"/>
      <c r="F764" s="1"/>
    </row>
    <row r="765" spans="1:6" ht="15.75" customHeight="1" x14ac:dyDescent="0.35">
      <c r="A765" s="1"/>
      <c r="D765" s="1"/>
      <c r="E765" s="1"/>
      <c r="F765" s="1"/>
    </row>
    <row r="766" spans="1:6" ht="15.75" customHeight="1" x14ac:dyDescent="0.35">
      <c r="A766" s="1"/>
      <c r="D766" s="1"/>
      <c r="E766" s="1"/>
      <c r="F766" s="1"/>
    </row>
    <row r="767" spans="1:6" ht="15.75" customHeight="1" x14ac:dyDescent="0.35">
      <c r="A767" s="1"/>
      <c r="D767" s="1"/>
      <c r="E767" s="1"/>
      <c r="F767" s="1"/>
    </row>
    <row r="768" spans="1:6" ht="15.75" customHeight="1" x14ac:dyDescent="0.35">
      <c r="A768" s="1"/>
      <c r="D768" s="1"/>
      <c r="E768" s="1"/>
      <c r="F768" s="1"/>
    </row>
    <row r="769" spans="1:6" ht="15.75" customHeight="1" x14ac:dyDescent="0.35">
      <c r="A769" s="1"/>
      <c r="D769" s="1"/>
      <c r="E769" s="1"/>
      <c r="F769" s="1"/>
    </row>
    <row r="770" spans="1:6" ht="15.75" customHeight="1" x14ac:dyDescent="0.35">
      <c r="A770" s="1"/>
      <c r="D770" s="1"/>
      <c r="E770" s="1"/>
      <c r="F770" s="1"/>
    </row>
    <row r="771" spans="1:6" ht="15.75" customHeight="1" x14ac:dyDescent="0.35">
      <c r="A771" s="1"/>
      <c r="D771" s="1"/>
      <c r="E771" s="1"/>
      <c r="F771" s="1"/>
    </row>
    <row r="772" spans="1:6" ht="15.75" customHeight="1" x14ac:dyDescent="0.35">
      <c r="A772" s="1"/>
      <c r="D772" s="1"/>
      <c r="E772" s="1"/>
      <c r="F772" s="1"/>
    </row>
    <row r="773" spans="1:6" ht="15.75" customHeight="1" x14ac:dyDescent="0.35">
      <c r="A773" s="1"/>
      <c r="D773" s="1"/>
      <c r="E773" s="1"/>
      <c r="F773" s="1"/>
    </row>
    <row r="774" spans="1:6" ht="15.75" customHeight="1" x14ac:dyDescent="0.35">
      <c r="A774" s="1"/>
      <c r="D774" s="1"/>
      <c r="E774" s="1"/>
      <c r="F774" s="1"/>
    </row>
    <row r="775" spans="1:6" ht="15.75" customHeight="1" x14ac:dyDescent="0.35">
      <c r="A775" s="1"/>
      <c r="D775" s="1"/>
      <c r="E775" s="1"/>
      <c r="F775" s="1"/>
    </row>
    <row r="776" spans="1:6" ht="15.75" customHeight="1" x14ac:dyDescent="0.35">
      <c r="A776" s="1"/>
      <c r="D776" s="1"/>
      <c r="E776" s="1"/>
      <c r="F776" s="1"/>
    </row>
    <row r="777" spans="1:6" ht="15.75" customHeight="1" x14ac:dyDescent="0.35">
      <c r="A777" s="1"/>
      <c r="D777" s="1"/>
      <c r="E777" s="1"/>
      <c r="F777" s="1"/>
    </row>
    <row r="778" spans="1:6" ht="15.75" customHeight="1" x14ac:dyDescent="0.35">
      <c r="A778" s="1"/>
      <c r="D778" s="1"/>
      <c r="E778" s="1"/>
      <c r="F778" s="1"/>
    </row>
    <row r="779" spans="1:6" ht="15.75" customHeight="1" x14ac:dyDescent="0.35">
      <c r="A779" s="1"/>
      <c r="D779" s="1"/>
      <c r="E779" s="1"/>
      <c r="F779" s="1"/>
    </row>
    <row r="780" spans="1:6" ht="15.75" customHeight="1" x14ac:dyDescent="0.35">
      <c r="A780" s="1"/>
      <c r="D780" s="1"/>
      <c r="E780" s="1"/>
      <c r="F780" s="1"/>
    </row>
    <row r="781" spans="1:6" ht="15.75" customHeight="1" x14ac:dyDescent="0.35">
      <c r="A781" s="1"/>
      <c r="D781" s="1"/>
      <c r="E781" s="1"/>
      <c r="F781" s="1"/>
    </row>
    <row r="782" spans="1:6" ht="15.75" customHeight="1" x14ac:dyDescent="0.35">
      <c r="A782" s="1"/>
      <c r="D782" s="1"/>
      <c r="E782" s="1"/>
      <c r="F782" s="1"/>
    </row>
    <row r="783" spans="1:6" ht="15.75" customHeight="1" x14ac:dyDescent="0.35">
      <c r="A783" s="1"/>
      <c r="D783" s="1"/>
      <c r="E783" s="1"/>
      <c r="F783" s="1"/>
    </row>
    <row r="784" spans="1:6" ht="15.75" customHeight="1" x14ac:dyDescent="0.35">
      <c r="A784" s="1"/>
      <c r="D784" s="1"/>
      <c r="E784" s="1"/>
      <c r="F784" s="1"/>
    </row>
    <row r="785" spans="1:6" ht="15.75" customHeight="1" x14ac:dyDescent="0.35">
      <c r="A785" s="1"/>
      <c r="D785" s="1"/>
      <c r="E785" s="1"/>
      <c r="F785" s="1"/>
    </row>
    <row r="786" spans="1:6" ht="15.75" customHeight="1" x14ac:dyDescent="0.35">
      <c r="A786" s="1"/>
      <c r="D786" s="1"/>
      <c r="E786" s="1"/>
      <c r="F786" s="1"/>
    </row>
    <row r="787" spans="1:6" ht="15.75" customHeight="1" x14ac:dyDescent="0.35">
      <c r="A787" s="1"/>
      <c r="D787" s="1"/>
      <c r="E787" s="1"/>
      <c r="F787" s="1"/>
    </row>
    <row r="788" spans="1:6" ht="15.75" customHeight="1" x14ac:dyDescent="0.35">
      <c r="A788" s="1"/>
      <c r="D788" s="1"/>
      <c r="E788" s="1"/>
      <c r="F788" s="1"/>
    </row>
    <row r="789" spans="1:6" ht="15.75" customHeight="1" x14ac:dyDescent="0.35">
      <c r="A789" s="1"/>
      <c r="D789" s="1"/>
      <c r="E789" s="1"/>
      <c r="F789" s="1"/>
    </row>
    <row r="790" spans="1:6" ht="15.75" customHeight="1" x14ac:dyDescent="0.35">
      <c r="A790" s="1"/>
      <c r="D790" s="1"/>
      <c r="E790" s="1"/>
      <c r="F790" s="1"/>
    </row>
    <row r="791" spans="1:6" ht="15.75" customHeight="1" x14ac:dyDescent="0.35">
      <c r="A791" s="1"/>
      <c r="D791" s="1"/>
      <c r="E791" s="1"/>
      <c r="F791" s="1"/>
    </row>
    <row r="792" spans="1:6" ht="15.75" customHeight="1" x14ac:dyDescent="0.35">
      <c r="A792" s="1"/>
      <c r="D792" s="1"/>
      <c r="E792" s="1"/>
      <c r="F792" s="1"/>
    </row>
    <row r="793" spans="1:6" ht="15.75" customHeight="1" x14ac:dyDescent="0.35">
      <c r="A793" s="1"/>
      <c r="D793" s="1"/>
      <c r="E793" s="1"/>
      <c r="F793" s="1"/>
    </row>
    <row r="794" spans="1:6" ht="15.75" customHeight="1" x14ac:dyDescent="0.35">
      <c r="A794" s="1"/>
      <c r="D794" s="1"/>
      <c r="E794" s="1"/>
      <c r="F794" s="1"/>
    </row>
    <row r="795" spans="1:6" ht="15.75" customHeight="1" x14ac:dyDescent="0.35">
      <c r="A795" s="1"/>
      <c r="D795" s="1"/>
      <c r="E795" s="1"/>
      <c r="F795" s="1"/>
    </row>
    <row r="796" spans="1:6" ht="15.75" customHeight="1" x14ac:dyDescent="0.35">
      <c r="A796" s="1"/>
      <c r="D796" s="1"/>
      <c r="E796" s="1"/>
      <c r="F796" s="1"/>
    </row>
    <row r="797" spans="1:6" ht="15.75" customHeight="1" x14ac:dyDescent="0.35">
      <c r="A797" s="1"/>
      <c r="D797" s="1"/>
      <c r="E797" s="1"/>
      <c r="F797" s="1"/>
    </row>
    <row r="798" spans="1:6" ht="15.75" customHeight="1" x14ac:dyDescent="0.35">
      <c r="A798" s="1"/>
      <c r="D798" s="1"/>
      <c r="E798" s="1"/>
      <c r="F798" s="1"/>
    </row>
    <row r="799" spans="1:6" ht="15.75" customHeight="1" x14ac:dyDescent="0.35">
      <c r="A799" s="1"/>
      <c r="D799" s="1"/>
      <c r="E799" s="1"/>
      <c r="F799" s="1"/>
    </row>
    <row r="800" spans="1:6" ht="15.75" customHeight="1" x14ac:dyDescent="0.35">
      <c r="A800" s="1"/>
      <c r="D800" s="1"/>
      <c r="E800" s="1"/>
      <c r="F800" s="1"/>
    </row>
    <row r="801" spans="1:6" ht="15.75" customHeight="1" x14ac:dyDescent="0.35">
      <c r="A801" s="1"/>
      <c r="D801" s="1"/>
      <c r="E801" s="1"/>
      <c r="F801" s="1"/>
    </row>
    <row r="802" spans="1:6" ht="15.75" customHeight="1" x14ac:dyDescent="0.35">
      <c r="A802" s="1"/>
      <c r="D802" s="1"/>
      <c r="E802" s="1"/>
      <c r="F802" s="1"/>
    </row>
    <row r="803" spans="1:6" ht="15.75" customHeight="1" x14ac:dyDescent="0.35">
      <c r="A803" s="1"/>
      <c r="D803" s="1"/>
      <c r="E803" s="1"/>
      <c r="F803" s="1"/>
    </row>
    <row r="804" spans="1:6" ht="15.75" customHeight="1" x14ac:dyDescent="0.35">
      <c r="A804" s="1"/>
      <c r="D804" s="1"/>
      <c r="E804" s="1"/>
      <c r="F804" s="1"/>
    </row>
    <row r="805" spans="1:6" ht="15.75" customHeight="1" x14ac:dyDescent="0.35">
      <c r="A805" s="1"/>
      <c r="D805" s="1"/>
      <c r="E805" s="1"/>
      <c r="F805" s="1"/>
    </row>
    <row r="806" spans="1:6" ht="15.75" customHeight="1" x14ac:dyDescent="0.35">
      <c r="A806" s="1"/>
      <c r="D806" s="1"/>
      <c r="E806" s="1"/>
      <c r="F806" s="1"/>
    </row>
    <row r="807" spans="1:6" ht="15.75" customHeight="1" x14ac:dyDescent="0.35">
      <c r="A807" s="1"/>
      <c r="D807" s="1"/>
      <c r="E807" s="1"/>
      <c r="F807" s="1"/>
    </row>
    <row r="808" spans="1:6" ht="15.75" customHeight="1" x14ac:dyDescent="0.35">
      <c r="A808" s="1"/>
      <c r="D808" s="1"/>
      <c r="E808" s="1"/>
      <c r="F808" s="1"/>
    </row>
    <row r="809" spans="1:6" ht="15.75" customHeight="1" x14ac:dyDescent="0.35">
      <c r="A809" s="1"/>
      <c r="D809" s="1"/>
      <c r="E809" s="1"/>
      <c r="F809" s="1"/>
    </row>
    <row r="810" spans="1:6" ht="15.75" customHeight="1" x14ac:dyDescent="0.35">
      <c r="A810" s="1"/>
      <c r="D810" s="1"/>
      <c r="E810" s="1"/>
      <c r="F810" s="1"/>
    </row>
    <row r="811" spans="1:6" ht="15.75" customHeight="1" x14ac:dyDescent="0.35">
      <c r="A811" s="1"/>
      <c r="D811" s="1"/>
      <c r="E811" s="1"/>
      <c r="F811" s="1"/>
    </row>
    <row r="812" spans="1:6" ht="15.75" customHeight="1" x14ac:dyDescent="0.35">
      <c r="A812" s="1"/>
      <c r="D812" s="1"/>
      <c r="E812" s="1"/>
      <c r="F812" s="1"/>
    </row>
    <row r="813" spans="1:6" ht="15.75" customHeight="1" x14ac:dyDescent="0.35">
      <c r="A813" s="1"/>
      <c r="D813" s="1"/>
      <c r="E813" s="1"/>
      <c r="F813" s="1"/>
    </row>
    <row r="814" spans="1:6" ht="15.75" customHeight="1" x14ac:dyDescent="0.35">
      <c r="A814" s="1"/>
      <c r="D814" s="1"/>
      <c r="E814" s="1"/>
      <c r="F814" s="1"/>
    </row>
    <row r="815" spans="1:6" ht="15.75" customHeight="1" x14ac:dyDescent="0.35">
      <c r="A815" s="1"/>
      <c r="D815" s="1"/>
      <c r="E815" s="1"/>
      <c r="F815" s="1"/>
    </row>
    <row r="816" spans="1:6" ht="15.75" customHeight="1" x14ac:dyDescent="0.35">
      <c r="A816" s="1"/>
      <c r="D816" s="1"/>
      <c r="E816" s="1"/>
      <c r="F816" s="1"/>
    </row>
    <row r="817" spans="1:6" ht="15.75" customHeight="1" x14ac:dyDescent="0.35">
      <c r="A817" s="1"/>
      <c r="D817" s="1"/>
      <c r="E817" s="1"/>
      <c r="F817" s="1"/>
    </row>
    <row r="818" spans="1:6" ht="15.75" customHeight="1" x14ac:dyDescent="0.35">
      <c r="A818" s="1"/>
      <c r="D818" s="1"/>
      <c r="E818" s="1"/>
      <c r="F818" s="1"/>
    </row>
    <row r="819" spans="1:6" ht="15.75" customHeight="1" x14ac:dyDescent="0.35">
      <c r="A819" s="1"/>
      <c r="D819" s="1"/>
      <c r="E819" s="1"/>
      <c r="F819" s="1"/>
    </row>
    <row r="820" spans="1:6" ht="15.75" customHeight="1" x14ac:dyDescent="0.35">
      <c r="A820" s="1"/>
      <c r="D820" s="1"/>
      <c r="E820" s="1"/>
      <c r="F820" s="1"/>
    </row>
    <row r="821" spans="1:6" ht="15.75" customHeight="1" x14ac:dyDescent="0.35">
      <c r="A821" s="1"/>
      <c r="D821" s="1"/>
      <c r="E821" s="1"/>
      <c r="F821" s="1"/>
    </row>
    <row r="822" spans="1:6" ht="15.75" customHeight="1" x14ac:dyDescent="0.35">
      <c r="A822" s="1"/>
      <c r="D822" s="1"/>
      <c r="E822" s="1"/>
      <c r="F822" s="1"/>
    </row>
    <row r="823" spans="1:6" ht="15.75" customHeight="1" x14ac:dyDescent="0.35">
      <c r="A823" s="1"/>
      <c r="D823" s="1"/>
      <c r="E823" s="1"/>
      <c r="F823" s="1"/>
    </row>
    <row r="824" spans="1:6" ht="15.75" customHeight="1" x14ac:dyDescent="0.35">
      <c r="A824" s="1"/>
      <c r="D824" s="1"/>
      <c r="E824" s="1"/>
      <c r="F824" s="1"/>
    </row>
    <row r="825" spans="1:6" ht="15.75" customHeight="1" x14ac:dyDescent="0.35">
      <c r="A825" s="1"/>
      <c r="D825" s="1"/>
      <c r="E825" s="1"/>
      <c r="F825" s="1"/>
    </row>
    <row r="826" spans="1:6" ht="15.75" customHeight="1" x14ac:dyDescent="0.35">
      <c r="A826" s="1"/>
      <c r="D826" s="1"/>
      <c r="E826" s="1"/>
      <c r="F826" s="1"/>
    </row>
    <row r="827" spans="1:6" ht="15.75" customHeight="1" x14ac:dyDescent="0.35">
      <c r="A827" s="1"/>
      <c r="D827" s="1"/>
      <c r="E827" s="1"/>
      <c r="F827" s="1"/>
    </row>
    <row r="828" spans="1:6" ht="15.75" customHeight="1" x14ac:dyDescent="0.35">
      <c r="A828" s="1"/>
      <c r="D828" s="1"/>
      <c r="E828" s="1"/>
      <c r="F828" s="1"/>
    </row>
    <row r="829" spans="1:6" ht="15.75" customHeight="1" x14ac:dyDescent="0.35">
      <c r="A829" s="1"/>
      <c r="D829" s="1"/>
      <c r="E829" s="1"/>
      <c r="F829" s="1"/>
    </row>
    <row r="830" spans="1:6" ht="15.75" customHeight="1" x14ac:dyDescent="0.35">
      <c r="A830" s="1"/>
      <c r="D830" s="1"/>
      <c r="E830" s="1"/>
      <c r="F830" s="1"/>
    </row>
    <row r="831" spans="1:6" ht="15.75" customHeight="1" x14ac:dyDescent="0.35">
      <c r="A831" s="1"/>
      <c r="D831" s="1"/>
      <c r="E831" s="1"/>
      <c r="F831" s="1"/>
    </row>
    <row r="832" spans="1:6" ht="15.75" customHeight="1" x14ac:dyDescent="0.35">
      <c r="A832" s="1"/>
      <c r="D832" s="1"/>
      <c r="E832" s="1"/>
      <c r="F832" s="1"/>
    </row>
    <row r="833" spans="1:6" ht="15.75" customHeight="1" x14ac:dyDescent="0.35">
      <c r="A833" s="1"/>
      <c r="D833" s="1"/>
      <c r="E833" s="1"/>
      <c r="F833" s="1"/>
    </row>
    <row r="834" spans="1:6" ht="15.75" customHeight="1" x14ac:dyDescent="0.35">
      <c r="A834" s="1"/>
      <c r="D834" s="1"/>
      <c r="E834" s="1"/>
      <c r="F834" s="1"/>
    </row>
    <row r="835" spans="1:6" ht="15.75" customHeight="1" x14ac:dyDescent="0.35">
      <c r="A835" s="1"/>
      <c r="D835" s="1"/>
      <c r="E835" s="1"/>
      <c r="F835" s="1"/>
    </row>
    <row r="836" spans="1:6" ht="15.75" customHeight="1" x14ac:dyDescent="0.35">
      <c r="A836" s="1"/>
      <c r="D836" s="1"/>
      <c r="E836" s="1"/>
      <c r="F836" s="1"/>
    </row>
    <row r="837" spans="1:6" ht="15.75" customHeight="1" x14ac:dyDescent="0.35">
      <c r="A837" s="1"/>
      <c r="D837" s="1"/>
      <c r="E837" s="1"/>
      <c r="F837" s="1"/>
    </row>
    <row r="838" spans="1:6" ht="15.75" customHeight="1" x14ac:dyDescent="0.35">
      <c r="A838" s="1"/>
      <c r="D838" s="1"/>
      <c r="E838" s="1"/>
      <c r="F838" s="1"/>
    </row>
    <row r="839" spans="1:6" ht="15.75" customHeight="1" x14ac:dyDescent="0.35">
      <c r="A839" s="1"/>
      <c r="D839" s="1"/>
      <c r="E839" s="1"/>
      <c r="F839" s="1"/>
    </row>
    <row r="840" spans="1:6" ht="15.75" customHeight="1" x14ac:dyDescent="0.35">
      <c r="A840" s="1"/>
      <c r="D840" s="1"/>
      <c r="E840" s="1"/>
      <c r="F840" s="1"/>
    </row>
    <row r="841" spans="1:6" ht="15.75" customHeight="1" x14ac:dyDescent="0.35">
      <c r="A841" s="1"/>
      <c r="D841" s="1"/>
      <c r="E841" s="1"/>
      <c r="F841" s="1"/>
    </row>
    <row r="842" spans="1:6" ht="15.75" customHeight="1" x14ac:dyDescent="0.35">
      <c r="A842" s="1"/>
      <c r="D842" s="1"/>
      <c r="E842" s="1"/>
      <c r="F842" s="1"/>
    </row>
    <row r="843" spans="1:6" ht="15.75" customHeight="1" x14ac:dyDescent="0.35">
      <c r="A843" s="1"/>
      <c r="D843" s="1"/>
      <c r="E843" s="1"/>
      <c r="F843" s="1"/>
    </row>
    <row r="844" spans="1:6" ht="15.75" customHeight="1" x14ac:dyDescent="0.35">
      <c r="A844" s="1"/>
      <c r="D844" s="1"/>
      <c r="E844" s="1"/>
      <c r="F844" s="1"/>
    </row>
    <row r="845" spans="1:6" ht="15.75" customHeight="1" x14ac:dyDescent="0.35">
      <c r="A845" s="1"/>
      <c r="D845" s="1"/>
      <c r="E845" s="1"/>
      <c r="F845" s="1"/>
    </row>
    <row r="846" spans="1:6" ht="15.75" customHeight="1" x14ac:dyDescent="0.35">
      <c r="A846" s="1"/>
      <c r="D846" s="1"/>
      <c r="E846" s="1"/>
      <c r="F846" s="1"/>
    </row>
    <row r="847" spans="1:6" ht="15.75" customHeight="1" x14ac:dyDescent="0.35">
      <c r="A847" s="1"/>
      <c r="D847" s="1"/>
      <c r="E847" s="1"/>
      <c r="F847" s="1"/>
    </row>
    <row r="848" spans="1:6" ht="15.75" customHeight="1" x14ac:dyDescent="0.35">
      <c r="A848" s="1"/>
      <c r="D848" s="1"/>
      <c r="E848" s="1"/>
      <c r="F848" s="1"/>
    </row>
    <row r="849" spans="1:6" ht="15.75" customHeight="1" x14ac:dyDescent="0.35">
      <c r="A849" s="1"/>
      <c r="D849" s="1"/>
      <c r="E849" s="1"/>
      <c r="F849" s="1"/>
    </row>
    <row r="850" spans="1:6" ht="15.75" customHeight="1" x14ac:dyDescent="0.35">
      <c r="A850" s="1"/>
      <c r="D850" s="1"/>
      <c r="E850" s="1"/>
      <c r="F850" s="1"/>
    </row>
    <row r="851" spans="1:6" ht="15.75" customHeight="1" x14ac:dyDescent="0.35">
      <c r="A851" s="1"/>
      <c r="D851" s="1"/>
      <c r="E851" s="1"/>
      <c r="F851" s="1"/>
    </row>
    <row r="852" spans="1:6" ht="15.75" customHeight="1" x14ac:dyDescent="0.35">
      <c r="A852" s="1"/>
      <c r="D852" s="1"/>
      <c r="E852" s="1"/>
      <c r="F852" s="1"/>
    </row>
    <row r="853" spans="1:6" ht="15.75" customHeight="1" x14ac:dyDescent="0.35">
      <c r="A853" s="1"/>
      <c r="D853" s="1"/>
      <c r="E853" s="1"/>
      <c r="F853" s="1"/>
    </row>
    <row r="854" spans="1:6" ht="15.75" customHeight="1" x14ac:dyDescent="0.35">
      <c r="A854" s="1"/>
      <c r="D854" s="1"/>
      <c r="E854" s="1"/>
      <c r="F854" s="1"/>
    </row>
    <row r="855" spans="1:6" ht="15.75" customHeight="1" x14ac:dyDescent="0.35">
      <c r="A855" s="1"/>
      <c r="D855" s="1"/>
      <c r="E855" s="1"/>
      <c r="F855" s="1"/>
    </row>
    <row r="856" spans="1:6" ht="15.75" customHeight="1" x14ac:dyDescent="0.35">
      <c r="A856" s="1"/>
      <c r="D856" s="1"/>
      <c r="E856" s="1"/>
      <c r="F856" s="1"/>
    </row>
    <row r="857" spans="1:6" ht="15.75" customHeight="1" x14ac:dyDescent="0.35">
      <c r="A857" s="1"/>
      <c r="D857" s="1"/>
      <c r="E857" s="1"/>
      <c r="F857" s="1"/>
    </row>
    <row r="858" spans="1:6" ht="15.75" customHeight="1" x14ac:dyDescent="0.35">
      <c r="A858" s="1"/>
      <c r="D858" s="1"/>
      <c r="E858" s="1"/>
      <c r="F858" s="1"/>
    </row>
    <row r="859" spans="1:6" ht="15.75" customHeight="1" x14ac:dyDescent="0.35">
      <c r="A859" s="1"/>
      <c r="D859" s="1"/>
      <c r="E859" s="1"/>
      <c r="F859" s="1"/>
    </row>
    <row r="860" spans="1:6" ht="15.75" customHeight="1" x14ac:dyDescent="0.35">
      <c r="A860" s="1"/>
      <c r="D860" s="1"/>
      <c r="E860" s="1"/>
      <c r="F860" s="1"/>
    </row>
    <row r="861" spans="1:6" ht="15.75" customHeight="1" x14ac:dyDescent="0.35">
      <c r="A861" s="1"/>
      <c r="D861" s="1"/>
      <c r="E861" s="1"/>
      <c r="F861" s="1"/>
    </row>
    <row r="862" spans="1:6" ht="15.75" customHeight="1" x14ac:dyDescent="0.35">
      <c r="A862" s="1"/>
      <c r="D862" s="1"/>
      <c r="E862" s="1"/>
      <c r="F862" s="1"/>
    </row>
    <row r="863" spans="1:6" ht="15.75" customHeight="1" x14ac:dyDescent="0.35">
      <c r="A863" s="1"/>
      <c r="D863" s="1"/>
      <c r="E863" s="1"/>
      <c r="F863" s="1"/>
    </row>
    <row r="864" spans="1:6" ht="15.75" customHeight="1" x14ac:dyDescent="0.35">
      <c r="A864" s="1"/>
      <c r="D864" s="1"/>
      <c r="E864" s="1"/>
      <c r="F864" s="1"/>
    </row>
    <row r="865" spans="1:6" ht="15.75" customHeight="1" x14ac:dyDescent="0.35">
      <c r="A865" s="1"/>
      <c r="D865" s="1"/>
      <c r="E865" s="1"/>
      <c r="F865" s="1"/>
    </row>
    <row r="866" spans="1:6" ht="15.75" customHeight="1" x14ac:dyDescent="0.35">
      <c r="A866" s="1"/>
      <c r="D866" s="1"/>
      <c r="E866" s="1"/>
      <c r="F866" s="1"/>
    </row>
    <row r="867" spans="1:6" ht="15.75" customHeight="1" x14ac:dyDescent="0.35">
      <c r="A867" s="1"/>
      <c r="D867" s="1"/>
      <c r="E867" s="1"/>
      <c r="F867" s="1"/>
    </row>
    <row r="868" spans="1:6" ht="15.75" customHeight="1" x14ac:dyDescent="0.35">
      <c r="A868" s="1"/>
      <c r="D868" s="1"/>
      <c r="E868" s="1"/>
      <c r="F868" s="1"/>
    </row>
    <row r="869" spans="1:6" ht="15.75" customHeight="1" x14ac:dyDescent="0.35">
      <c r="A869" s="1"/>
      <c r="D869" s="1"/>
      <c r="E869" s="1"/>
      <c r="F869" s="1"/>
    </row>
    <row r="870" spans="1:6" ht="15.75" customHeight="1" x14ac:dyDescent="0.35">
      <c r="A870" s="1"/>
      <c r="D870" s="1"/>
      <c r="E870" s="1"/>
      <c r="F870" s="1"/>
    </row>
    <row r="871" spans="1:6" ht="15.75" customHeight="1" x14ac:dyDescent="0.35">
      <c r="A871" s="1"/>
      <c r="D871" s="1"/>
      <c r="E871" s="1"/>
      <c r="F871" s="1"/>
    </row>
    <row r="872" spans="1:6" ht="15.75" customHeight="1" x14ac:dyDescent="0.35">
      <c r="A872" s="1"/>
      <c r="D872" s="1"/>
      <c r="E872" s="1"/>
      <c r="F872" s="1"/>
    </row>
    <row r="873" spans="1:6" ht="15.75" customHeight="1" x14ac:dyDescent="0.35">
      <c r="A873" s="1"/>
      <c r="D873" s="1"/>
      <c r="E873" s="1"/>
      <c r="F873" s="1"/>
    </row>
    <row r="874" spans="1:6" ht="15.75" customHeight="1" x14ac:dyDescent="0.35">
      <c r="A874" s="1"/>
      <c r="D874" s="1"/>
      <c r="E874" s="1"/>
      <c r="F874" s="1"/>
    </row>
    <row r="875" spans="1:6" ht="15.75" customHeight="1" x14ac:dyDescent="0.35">
      <c r="A875" s="1"/>
      <c r="D875" s="1"/>
      <c r="E875" s="1"/>
      <c r="F875" s="1"/>
    </row>
    <row r="876" spans="1:6" ht="15.75" customHeight="1" x14ac:dyDescent="0.35">
      <c r="A876" s="1"/>
      <c r="D876" s="1"/>
      <c r="E876" s="1"/>
      <c r="F876" s="1"/>
    </row>
    <row r="877" spans="1:6" ht="15.75" customHeight="1" x14ac:dyDescent="0.35">
      <c r="A877" s="1"/>
      <c r="D877" s="1"/>
      <c r="E877" s="1"/>
      <c r="F877" s="1"/>
    </row>
    <row r="878" spans="1:6" ht="15.75" customHeight="1" x14ac:dyDescent="0.35">
      <c r="A878" s="1"/>
      <c r="D878" s="1"/>
      <c r="E878" s="1"/>
      <c r="F878" s="1"/>
    </row>
    <row r="879" spans="1:6" ht="15.75" customHeight="1" x14ac:dyDescent="0.35">
      <c r="A879" s="1"/>
      <c r="D879" s="1"/>
      <c r="E879" s="1"/>
      <c r="F879" s="1"/>
    </row>
    <row r="880" spans="1:6" ht="15.75" customHeight="1" x14ac:dyDescent="0.35">
      <c r="A880" s="1"/>
      <c r="D880" s="1"/>
      <c r="E880" s="1"/>
      <c r="F880" s="1"/>
    </row>
    <row r="881" spans="1:6" ht="15.75" customHeight="1" x14ac:dyDescent="0.35">
      <c r="A881" s="1"/>
      <c r="D881" s="1"/>
      <c r="E881" s="1"/>
      <c r="F881" s="1"/>
    </row>
    <row r="882" spans="1:6" ht="15.75" customHeight="1" x14ac:dyDescent="0.35">
      <c r="A882" s="1"/>
      <c r="D882" s="1"/>
      <c r="E882" s="1"/>
      <c r="F882" s="1"/>
    </row>
    <row r="883" spans="1:6" ht="15.75" customHeight="1" x14ac:dyDescent="0.35">
      <c r="A883" s="1"/>
      <c r="D883" s="1"/>
      <c r="E883" s="1"/>
      <c r="F883" s="1"/>
    </row>
    <row r="884" spans="1:6" ht="15.75" customHeight="1" x14ac:dyDescent="0.35">
      <c r="A884" s="1"/>
      <c r="D884" s="1"/>
      <c r="E884" s="1"/>
      <c r="F884" s="1"/>
    </row>
    <row r="885" spans="1:6" ht="15.75" customHeight="1" x14ac:dyDescent="0.35">
      <c r="A885" s="1"/>
      <c r="D885" s="1"/>
      <c r="E885" s="1"/>
      <c r="F885" s="1"/>
    </row>
    <row r="886" spans="1:6" ht="15.75" customHeight="1" x14ac:dyDescent="0.35">
      <c r="A886" s="1"/>
      <c r="D886" s="1"/>
      <c r="E886" s="1"/>
      <c r="F886" s="1"/>
    </row>
    <row r="887" spans="1:6" ht="15.75" customHeight="1" x14ac:dyDescent="0.35">
      <c r="A887" s="1"/>
      <c r="D887" s="1"/>
      <c r="E887" s="1"/>
      <c r="F887" s="1"/>
    </row>
    <row r="888" spans="1:6" ht="15.75" customHeight="1" x14ac:dyDescent="0.35">
      <c r="A888" s="1"/>
      <c r="D888" s="1"/>
      <c r="E888" s="1"/>
      <c r="F888" s="1"/>
    </row>
    <row r="889" spans="1:6" ht="15.75" customHeight="1" x14ac:dyDescent="0.35">
      <c r="A889" s="1"/>
      <c r="D889" s="1"/>
      <c r="E889" s="1"/>
      <c r="F889" s="1"/>
    </row>
    <row r="890" spans="1:6" ht="15.75" customHeight="1" x14ac:dyDescent="0.35">
      <c r="A890" s="1"/>
      <c r="D890" s="1"/>
      <c r="E890" s="1"/>
      <c r="F890" s="1"/>
    </row>
    <row r="891" spans="1:6" ht="15.75" customHeight="1" x14ac:dyDescent="0.35">
      <c r="A891" s="1"/>
      <c r="D891" s="1"/>
      <c r="E891" s="1"/>
      <c r="F891" s="1"/>
    </row>
    <row r="892" spans="1:6" ht="15.75" customHeight="1" x14ac:dyDescent="0.35">
      <c r="A892" s="1"/>
      <c r="D892" s="1"/>
      <c r="E892" s="1"/>
      <c r="F892" s="1"/>
    </row>
    <row r="893" spans="1:6" ht="15.75" customHeight="1" x14ac:dyDescent="0.35">
      <c r="A893" s="1"/>
      <c r="D893" s="1"/>
      <c r="E893" s="1"/>
      <c r="F893" s="1"/>
    </row>
    <row r="894" spans="1:6" ht="15.75" customHeight="1" x14ac:dyDescent="0.35">
      <c r="A894" s="1"/>
      <c r="D894" s="1"/>
      <c r="E894" s="1"/>
      <c r="F894" s="1"/>
    </row>
    <row r="895" spans="1:6" ht="15.75" customHeight="1" x14ac:dyDescent="0.35">
      <c r="A895" s="1"/>
      <c r="D895" s="1"/>
      <c r="E895" s="1"/>
      <c r="F895" s="1"/>
    </row>
    <row r="896" spans="1:6" ht="15.75" customHeight="1" x14ac:dyDescent="0.35">
      <c r="A896" s="1"/>
      <c r="D896" s="1"/>
      <c r="E896" s="1"/>
      <c r="F896" s="1"/>
    </row>
    <row r="897" spans="1:6" ht="15.75" customHeight="1" x14ac:dyDescent="0.35">
      <c r="A897" s="1"/>
      <c r="D897" s="1"/>
      <c r="E897" s="1"/>
      <c r="F897" s="1"/>
    </row>
    <row r="898" spans="1:6" ht="15.75" customHeight="1" x14ac:dyDescent="0.35">
      <c r="A898" s="1"/>
      <c r="D898" s="1"/>
      <c r="E898" s="1"/>
      <c r="F898" s="1"/>
    </row>
    <row r="899" spans="1:6" ht="15.75" customHeight="1" x14ac:dyDescent="0.35">
      <c r="A899" s="1"/>
      <c r="D899" s="1"/>
      <c r="E899" s="1"/>
      <c r="F899" s="1"/>
    </row>
    <row r="900" spans="1:6" ht="15.75" customHeight="1" x14ac:dyDescent="0.35">
      <c r="A900" s="1"/>
      <c r="D900" s="1"/>
      <c r="E900" s="1"/>
      <c r="F900" s="1"/>
    </row>
    <row r="901" spans="1:6" ht="15.75" customHeight="1" x14ac:dyDescent="0.35">
      <c r="A901" s="1"/>
      <c r="D901" s="1"/>
      <c r="E901" s="1"/>
      <c r="F901" s="1"/>
    </row>
    <row r="902" spans="1:6" ht="15.75" customHeight="1" x14ac:dyDescent="0.35">
      <c r="A902" s="1"/>
      <c r="D902" s="1"/>
      <c r="E902" s="1"/>
      <c r="F902" s="1"/>
    </row>
    <row r="903" spans="1:6" ht="15.75" customHeight="1" x14ac:dyDescent="0.35">
      <c r="A903" s="1"/>
      <c r="D903" s="1"/>
      <c r="E903" s="1"/>
      <c r="F903" s="1"/>
    </row>
    <row r="904" spans="1:6" ht="15.75" customHeight="1" x14ac:dyDescent="0.35">
      <c r="A904" s="1"/>
      <c r="D904" s="1"/>
      <c r="E904" s="1"/>
      <c r="F904" s="1"/>
    </row>
    <row r="905" spans="1:6" ht="15.75" customHeight="1" x14ac:dyDescent="0.35">
      <c r="A905" s="1"/>
      <c r="D905" s="1"/>
      <c r="E905" s="1"/>
      <c r="F905" s="1"/>
    </row>
    <row r="906" spans="1:6" ht="15.75" customHeight="1" x14ac:dyDescent="0.35">
      <c r="A906" s="1"/>
      <c r="D906" s="1"/>
      <c r="E906" s="1"/>
      <c r="F906" s="1"/>
    </row>
    <row r="907" spans="1:6" ht="15.75" customHeight="1" x14ac:dyDescent="0.35">
      <c r="A907" s="1"/>
      <c r="D907" s="1"/>
      <c r="E907" s="1"/>
      <c r="F907" s="1"/>
    </row>
    <row r="908" spans="1:6" ht="15.75" customHeight="1" x14ac:dyDescent="0.35">
      <c r="A908" s="1"/>
      <c r="D908" s="1"/>
      <c r="E908" s="1"/>
      <c r="F908" s="1"/>
    </row>
    <row r="909" spans="1:6" ht="15.75" customHeight="1" x14ac:dyDescent="0.35">
      <c r="A909" s="1"/>
      <c r="D909" s="1"/>
      <c r="E909" s="1"/>
      <c r="F909" s="1"/>
    </row>
    <row r="910" spans="1:6" ht="15.75" customHeight="1" x14ac:dyDescent="0.35">
      <c r="A910" s="1"/>
      <c r="D910" s="1"/>
      <c r="E910" s="1"/>
      <c r="F910" s="1"/>
    </row>
    <row r="911" spans="1:6" ht="15.75" customHeight="1" x14ac:dyDescent="0.35">
      <c r="A911" s="1"/>
      <c r="D911" s="1"/>
      <c r="E911" s="1"/>
      <c r="F911" s="1"/>
    </row>
    <row r="912" spans="1:6" ht="15.75" customHeight="1" x14ac:dyDescent="0.35">
      <c r="A912" s="1"/>
      <c r="D912" s="1"/>
      <c r="E912" s="1"/>
      <c r="F912" s="1"/>
    </row>
    <row r="913" spans="1:6" ht="15.75" customHeight="1" x14ac:dyDescent="0.35">
      <c r="A913" s="1"/>
      <c r="D913" s="1"/>
      <c r="E913" s="1"/>
      <c r="F913" s="1"/>
    </row>
    <row r="914" spans="1:6" ht="15.75" customHeight="1" x14ac:dyDescent="0.35">
      <c r="A914" s="1"/>
      <c r="D914" s="1"/>
      <c r="E914" s="1"/>
      <c r="F914" s="1"/>
    </row>
    <row r="915" spans="1:6" ht="15.75" customHeight="1" x14ac:dyDescent="0.35">
      <c r="A915" s="1"/>
      <c r="D915" s="1"/>
      <c r="E915" s="1"/>
      <c r="F915" s="1"/>
    </row>
    <row r="916" spans="1:6" ht="15.75" customHeight="1" x14ac:dyDescent="0.35">
      <c r="A916" s="1"/>
      <c r="D916" s="1"/>
      <c r="E916" s="1"/>
      <c r="F916" s="1"/>
    </row>
    <row r="917" spans="1:6" ht="15.75" customHeight="1" x14ac:dyDescent="0.35">
      <c r="A917" s="1"/>
      <c r="D917" s="1"/>
      <c r="E917" s="1"/>
      <c r="F917" s="1"/>
    </row>
    <row r="918" spans="1:6" ht="15.75" customHeight="1" x14ac:dyDescent="0.35">
      <c r="A918" s="1"/>
      <c r="D918" s="1"/>
      <c r="E918" s="1"/>
      <c r="F918" s="1"/>
    </row>
    <row r="919" spans="1:6" ht="15.75" customHeight="1" x14ac:dyDescent="0.35">
      <c r="A919" s="1"/>
      <c r="D919" s="1"/>
      <c r="E919" s="1"/>
      <c r="F919" s="1"/>
    </row>
    <row r="920" spans="1:6" ht="15.75" customHeight="1" x14ac:dyDescent="0.35">
      <c r="A920" s="1"/>
      <c r="D920" s="1"/>
      <c r="E920" s="1"/>
      <c r="F920" s="1"/>
    </row>
    <row r="921" spans="1:6" ht="15.75" customHeight="1" x14ac:dyDescent="0.35">
      <c r="A921" s="1"/>
      <c r="D921" s="1"/>
      <c r="E921" s="1"/>
      <c r="F921" s="1"/>
    </row>
    <row r="922" spans="1:6" ht="15.75" customHeight="1" x14ac:dyDescent="0.35">
      <c r="A922" s="1"/>
      <c r="D922" s="1"/>
      <c r="E922" s="1"/>
      <c r="F922" s="1"/>
    </row>
    <row r="923" spans="1:6" ht="15.75" customHeight="1" x14ac:dyDescent="0.35">
      <c r="A923" s="1"/>
      <c r="D923" s="1"/>
      <c r="E923" s="1"/>
      <c r="F923" s="1"/>
    </row>
    <row r="924" spans="1:6" ht="15.75" customHeight="1" x14ac:dyDescent="0.35">
      <c r="A924" s="1"/>
      <c r="D924" s="1"/>
      <c r="E924" s="1"/>
      <c r="F924" s="1"/>
    </row>
    <row r="925" spans="1:6" ht="15.75" customHeight="1" x14ac:dyDescent="0.35">
      <c r="A925" s="1"/>
      <c r="D925" s="1"/>
      <c r="E925" s="1"/>
      <c r="F925" s="1"/>
    </row>
    <row r="926" spans="1:6" ht="15.75" customHeight="1" x14ac:dyDescent="0.35">
      <c r="A926" s="1"/>
      <c r="D926" s="1"/>
      <c r="E926" s="1"/>
      <c r="F926" s="1"/>
    </row>
    <row r="927" spans="1:6" ht="15.75" customHeight="1" x14ac:dyDescent="0.35">
      <c r="A927" s="1"/>
      <c r="D927" s="1"/>
      <c r="E927" s="1"/>
      <c r="F927" s="1"/>
    </row>
    <row r="928" spans="1:6" ht="15.75" customHeight="1" x14ac:dyDescent="0.35">
      <c r="A928" s="1"/>
      <c r="D928" s="1"/>
      <c r="E928" s="1"/>
      <c r="F928" s="1"/>
    </row>
    <row r="929" spans="1:6" ht="15.75" customHeight="1" x14ac:dyDescent="0.35">
      <c r="A929" s="1"/>
      <c r="D929" s="1"/>
      <c r="E929" s="1"/>
      <c r="F929" s="1"/>
    </row>
    <row r="930" spans="1:6" ht="15.75" customHeight="1" x14ac:dyDescent="0.35">
      <c r="A930" s="1"/>
      <c r="D930" s="1"/>
      <c r="E930" s="1"/>
      <c r="F930" s="1"/>
    </row>
    <row r="931" spans="1:6" ht="15.75" customHeight="1" x14ac:dyDescent="0.35">
      <c r="A931" s="1"/>
      <c r="D931" s="1"/>
      <c r="E931" s="1"/>
      <c r="F931" s="1"/>
    </row>
    <row r="932" spans="1:6" ht="15.75" customHeight="1" x14ac:dyDescent="0.35">
      <c r="A932" s="1"/>
      <c r="D932" s="1"/>
      <c r="E932" s="1"/>
      <c r="F932" s="1"/>
    </row>
    <row r="933" spans="1:6" ht="15.75" customHeight="1" x14ac:dyDescent="0.35">
      <c r="A933" s="1"/>
      <c r="D933" s="1"/>
      <c r="E933" s="1"/>
      <c r="F933" s="1"/>
    </row>
    <row r="934" spans="1:6" ht="15.75" customHeight="1" x14ac:dyDescent="0.35">
      <c r="A934" s="1"/>
      <c r="D934" s="1"/>
      <c r="E934" s="1"/>
      <c r="F934" s="1"/>
    </row>
    <row r="935" spans="1:6" ht="15.75" customHeight="1" x14ac:dyDescent="0.35">
      <c r="A935" s="1"/>
      <c r="D935" s="1"/>
      <c r="E935" s="1"/>
      <c r="F935" s="1"/>
    </row>
    <row r="936" spans="1:6" ht="15.75" customHeight="1" x14ac:dyDescent="0.35">
      <c r="A936" s="1"/>
      <c r="D936" s="1"/>
      <c r="E936" s="1"/>
      <c r="F936" s="1"/>
    </row>
    <row r="937" spans="1:6" ht="15.75" customHeight="1" x14ac:dyDescent="0.35">
      <c r="A937" s="1"/>
      <c r="D937" s="1"/>
      <c r="E937" s="1"/>
      <c r="F937" s="1"/>
    </row>
    <row r="938" spans="1:6" ht="15.75" customHeight="1" x14ac:dyDescent="0.35">
      <c r="A938" s="1"/>
      <c r="D938" s="1"/>
      <c r="E938" s="1"/>
      <c r="F938" s="1"/>
    </row>
    <row r="939" spans="1:6" ht="15.75" customHeight="1" x14ac:dyDescent="0.35">
      <c r="A939" s="1"/>
      <c r="D939" s="1"/>
      <c r="E939" s="1"/>
      <c r="F939" s="1"/>
    </row>
    <row r="940" spans="1:6" ht="15.75" customHeight="1" x14ac:dyDescent="0.35">
      <c r="A940" s="1"/>
      <c r="D940" s="1"/>
      <c r="E940" s="1"/>
      <c r="F940" s="1"/>
    </row>
    <row r="941" spans="1:6" ht="15.75" customHeight="1" x14ac:dyDescent="0.35">
      <c r="A941" s="1"/>
      <c r="D941" s="1"/>
      <c r="E941" s="1"/>
      <c r="F941" s="1"/>
    </row>
    <row r="942" spans="1:6" ht="15.75" customHeight="1" x14ac:dyDescent="0.35">
      <c r="A942" s="1"/>
      <c r="D942" s="1"/>
      <c r="E942" s="1"/>
      <c r="F942" s="1"/>
    </row>
    <row r="943" spans="1:6" ht="15.75" customHeight="1" x14ac:dyDescent="0.35">
      <c r="A943" s="1"/>
      <c r="D943" s="1"/>
      <c r="E943" s="1"/>
      <c r="F943" s="1"/>
    </row>
    <row r="944" spans="1:6" ht="15.75" customHeight="1" x14ac:dyDescent="0.35">
      <c r="A944" s="1"/>
      <c r="D944" s="1"/>
      <c r="E944" s="1"/>
      <c r="F944" s="1"/>
    </row>
    <row r="945" spans="1:6" ht="15.75" customHeight="1" x14ac:dyDescent="0.35">
      <c r="A945" s="1"/>
      <c r="D945" s="1"/>
      <c r="E945" s="1"/>
      <c r="F945" s="1"/>
    </row>
    <row r="946" spans="1:6" ht="15.75" customHeight="1" x14ac:dyDescent="0.35">
      <c r="A946" s="1"/>
      <c r="D946" s="1"/>
      <c r="E946" s="1"/>
      <c r="F946" s="1"/>
    </row>
    <row r="947" spans="1:6" ht="15.75" customHeight="1" x14ac:dyDescent="0.35">
      <c r="A947" s="1"/>
      <c r="D947" s="1"/>
      <c r="E947" s="1"/>
      <c r="F947" s="1"/>
    </row>
    <row r="948" spans="1:6" ht="15.75" customHeight="1" x14ac:dyDescent="0.35">
      <c r="A948" s="1"/>
      <c r="D948" s="1"/>
      <c r="E948" s="1"/>
      <c r="F948" s="1"/>
    </row>
    <row r="949" spans="1:6" ht="15.75" customHeight="1" x14ac:dyDescent="0.35">
      <c r="A949" s="1"/>
      <c r="D949" s="1"/>
      <c r="E949" s="1"/>
      <c r="F949" s="1"/>
    </row>
    <row r="950" spans="1:6" ht="15.75" customHeight="1" x14ac:dyDescent="0.35">
      <c r="A950" s="1"/>
      <c r="D950" s="1"/>
      <c r="E950" s="1"/>
      <c r="F950" s="1"/>
    </row>
    <row r="951" spans="1:6" ht="15.75" customHeight="1" x14ac:dyDescent="0.35">
      <c r="A951" s="1"/>
      <c r="D951" s="1"/>
      <c r="E951" s="1"/>
      <c r="F951" s="1"/>
    </row>
    <row r="952" spans="1:6" ht="15.75" customHeight="1" x14ac:dyDescent="0.35">
      <c r="A952" s="1"/>
      <c r="D952" s="1"/>
      <c r="E952" s="1"/>
      <c r="F952" s="1"/>
    </row>
    <row r="953" spans="1:6" ht="15.75" customHeight="1" x14ac:dyDescent="0.35">
      <c r="A953" s="1"/>
      <c r="D953" s="1"/>
      <c r="E953" s="1"/>
      <c r="F953" s="1"/>
    </row>
    <row r="954" spans="1:6" ht="15.75" customHeight="1" x14ac:dyDescent="0.35">
      <c r="A954" s="1"/>
      <c r="D954" s="1"/>
      <c r="E954" s="1"/>
      <c r="F954" s="1"/>
    </row>
    <row r="955" spans="1:6" ht="15.75" customHeight="1" x14ac:dyDescent="0.35">
      <c r="A955" s="1"/>
      <c r="D955" s="1"/>
      <c r="E955" s="1"/>
      <c r="F955" s="1"/>
    </row>
    <row r="956" spans="1:6" ht="15.75" customHeight="1" x14ac:dyDescent="0.35">
      <c r="A956" s="1"/>
      <c r="D956" s="1"/>
      <c r="E956" s="1"/>
      <c r="F956" s="1"/>
    </row>
    <row r="957" spans="1:6" ht="15.75" customHeight="1" x14ac:dyDescent="0.35">
      <c r="A957" s="1"/>
      <c r="D957" s="1"/>
      <c r="E957" s="1"/>
      <c r="F957" s="1"/>
    </row>
    <row r="958" spans="1:6" ht="15.75" customHeight="1" x14ac:dyDescent="0.35">
      <c r="A958" s="1"/>
      <c r="D958" s="1"/>
      <c r="E958" s="1"/>
      <c r="F958" s="1"/>
    </row>
    <row r="959" spans="1:6" ht="15.75" customHeight="1" x14ac:dyDescent="0.35">
      <c r="A959" s="1"/>
      <c r="D959" s="1"/>
      <c r="E959" s="1"/>
      <c r="F959" s="1"/>
    </row>
    <row r="960" spans="1:6" ht="15.75" customHeight="1" x14ac:dyDescent="0.35">
      <c r="A960" s="1"/>
      <c r="D960" s="1"/>
      <c r="E960" s="1"/>
      <c r="F960" s="1"/>
    </row>
    <row r="961" spans="1:6" ht="15.75" customHeight="1" x14ac:dyDescent="0.35">
      <c r="A961" s="1"/>
      <c r="D961" s="1"/>
      <c r="E961" s="1"/>
      <c r="F961" s="1"/>
    </row>
    <row r="962" spans="1:6" ht="15.75" customHeight="1" x14ac:dyDescent="0.35">
      <c r="A962" s="1"/>
      <c r="D962" s="1"/>
      <c r="E962" s="1"/>
      <c r="F962" s="1"/>
    </row>
    <row r="963" spans="1:6" ht="15.75" customHeight="1" x14ac:dyDescent="0.35">
      <c r="A963" s="1"/>
      <c r="D963" s="1"/>
      <c r="E963" s="1"/>
      <c r="F963" s="1"/>
    </row>
    <row r="964" spans="1:6" ht="15.75" customHeight="1" x14ac:dyDescent="0.35">
      <c r="A964" s="1"/>
      <c r="D964" s="1"/>
      <c r="E964" s="1"/>
      <c r="F964" s="1"/>
    </row>
    <row r="965" spans="1:6" ht="15.75" customHeight="1" x14ac:dyDescent="0.35">
      <c r="A965" s="1"/>
      <c r="D965" s="1"/>
      <c r="E965" s="1"/>
      <c r="F965" s="1"/>
    </row>
    <row r="966" spans="1:6" ht="15.75" customHeight="1" x14ac:dyDescent="0.35">
      <c r="A966" s="1"/>
      <c r="D966" s="1"/>
      <c r="E966" s="1"/>
      <c r="F966" s="1"/>
    </row>
    <row r="967" spans="1:6" ht="15.75" customHeight="1" x14ac:dyDescent="0.35">
      <c r="A967" s="1"/>
      <c r="D967" s="1"/>
      <c r="E967" s="1"/>
      <c r="F967" s="1"/>
    </row>
    <row r="968" spans="1:6" ht="15.75" customHeight="1" x14ac:dyDescent="0.35">
      <c r="A968" s="1"/>
      <c r="D968" s="1"/>
      <c r="E968" s="1"/>
      <c r="F968" s="1"/>
    </row>
    <row r="969" spans="1:6" ht="15.75" customHeight="1" x14ac:dyDescent="0.35">
      <c r="A969" s="1"/>
      <c r="D969" s="1"/>
      <c r="E969" s="1"/>
      <c r="F969" s="1"/>
    </row>
    <row r="970" spans="1:6" ht="15.75" customHeight="1" x14ac:dyDescent="0.35">
      <c r="A970" s="1"/>
      <c r="D970" s="1"/>
      <c r="E970" s="1"/>
      <c r="F970" s="1"/>
    </row>
    <row r="971" spans="1:6" ht="15.75" customHeight="1" x14ac:dyDescent="0.35">
      <c r="A971" s="1"/>
      <c r="D971" s="1"/>
      <c r="E971" s="1"/>
      <c r="F971" s="1"/>
    </row>
    <row r="972" spans="1:6" ht="15.75" customHeight="1" x14ac:dyDescent="0.35">
      <c r="A972" s="1"/>
      <c r="D972" s="1"/>
      <c r="E972" s="1"/>
      <c r="F972" s="1"/>
    </row>
    <row r="973" spans="1:6" ht="15.75" customHeight="1" x14ac:dyDescent="0.35">
      <c r="A973" s="1"/>
      <c r="D973" s="1"/>
      <c r="E973" s="1"/>
      <c r="F973" s="1"/>
    </row>
    <row r="974" spans="1:6" ht="15.75" customHeight="1" x14ac:dyDescent="0.35">
      <c r="A974" s="1"/>
      <c r="D974" s="1"/>
      <c r="E974" s="1"/>
      <c r="F974" s="1"/>
    </row>
    <row r="975" spans="1:6" ht="15.75" customHeight="1" x14ac:dyDescent="0.35">
      <c r="A975" s="1"/>
      <c r="D975" s="1"/>
      <c r="E975" s="1"/>
      <c r="F975" s="1"/>
    </row>
    <row r="976" spans="1:6" ht="15.75" customHeight="1" x14ac:dyDescent="0.35">
      <c r="A976" s="1"/>
      <c r="D976" s="1"/>
      <c r="E976" s="1"/>
      <c r="F976" s="1"/>
    </row>
    <row r="977" spans="1:6" ht="15.75" customHeight="1" x14ac:dyDescent="0.35">
      <c r="A977" s="1"/>
      <c r="D977" s="1"/>
      <c r="E977" s="1"/>
      <c r="F977" s="1"/>
    </row>
    <row r="978" spans="1:6" ht="15.75" customHeight="1" x14ac:dyDescent="0.35">
      <c r="A978" s="1"/>
      <c r="D978" s="1"/>
      <c r="E978" s="1"/>
      <c r="F978" s="1"/>
    </row>
    <row r="979" spans="1:6" ht="15.75" customHeight="1" x14ac:dyDescent="0.35">
      <c r="A979" s="1"/>
      <c r="D979" s="1"/>
      <c r="E979" s="1"/>
      <c r="F979" s="1"/>
    </row>
    <row r="980" spans="1:6" ht="15.75" customHeight="1" x14ac:dyDescent="0.35">
      <c r="A980" s="1"/>
      <c r="D980" s="1"/>
      <c r="E980" s="1"/>
      <c r="F980" s="1"/>
    </row>
    <row r="981" spans="1:6" ht="15.75" customHeight="1" x14ac:dyDescent="0.35">
      <c r="A981" s="1"/>
      <c r="D981" s="1"/>
      <c r="E981" s="1"/>
      <c r="F981" s="1"/>
    </row>
    <row r="982" spans="1:6" ht="15.75" customHeight="1" x14ac:dyDescent="0.35">
      <c r="A982" s="1"/>
      <c r="D982" s="1"/>
      <c r="E982" s="1"/>
      <c r="F982" s="1"/>
    </row>
    <row r="983" spans="1:6" ht="15.75" customHeight="1" x14ac:dyDescent="0.35">
      <c r="A983" s="1"/>
      <c r="D983" s="1"/>
      <c r="E983" s="1"/>
      <c r="F983" s="1"/>
    </row>
    <row r="984" spans="1:6" ht="15.75" customHeight="1" x14ac:dyDescent="0.35">
      <c r="A984" s="1"/>
      <c r="D984" s="1"/>
      <c r="E984" s="1"/>
      <c r="F984" s="1"/>
    </row>
    <row r="985" spans="1:6" ht="15.75" customHeight="1" x14ac:dyDescent="0.35">
      <c r="A985" s="1"/>
      <c r="D985" s="1"/>
      <c r="E985" s="1"/>
      <c r="F985" s="1"/>
    </row>
    <row r="986" spans="1:6" ht="15.75" customHeight="1" x14ac:dyDescent="0.35">
      <c r="A986" s="1"/>
      <c r="D986" s="1"/>
      <c r="E986" s="1"/>
      <c r="F986" s="1"/>
    </row>
    <row r="987" spans="1:6" ht="15.75" customHeight="1" x14ac:dyDescent="0.35">
      <c r="A987" s="1"/>
      <c r="D987" s="1"/>
      <c r="E987" s="1"/>
      <c r="F987" s="1"/>
    </row>
    <row r="988" spans="1:6" ht="15.75" customHeight="1" x14ac:dyDescent="0.35">
      <c r="A988" s="1"/>
      <c r="D988" s="1"/>
      <c r="E988" s="1"/>
      <c r="F988" s="1"/>
    </row>
    <row r="989" spans="1:6" ht="15.75" customHeight="1" x14ac:dyDescent="0.35">
      <c r="A989" s="1"/>
      <c r="D989" s="1"/>
      <c r="E989" s="1"/>
      <c r="F989" s="1"/>
    </row>
    <row r="990" spans="1:6" ht="15.75" customHeight="1" x14ac:dyDescent="0.35">
      <c r="A990" s="1"/>
      <c r="D990" s="1"/>
      <c r="E990" s="1"/>
      <c r="F990" s="1"/>
    </row>
    <row r="991" spans="1:6" ht="15.75" customHeight="1" x14ac:dyDescent="0.35">
      <c r="A991" s="1"/>
      <c r="D991" s="1"/>
      <c r="E991" s="1"/>
      <c r="F991" s="1"/>
    </row>
    <row r="992" spans="1:6" ht="15.75" customHeight="1" x14ac:dyDescent="0.35">
      <c r="A992" s="1"/>
      <c r="D992" s="1"/>
      <c r="E992" s="1"/>
      <c r="F992" s="1"/>
    </row>
    <row r="993" spans="1:6" ht="15.75" customHeight="1" x14ac:dyDescent="0.35">
      <c r="A993" s="1"/>
      <c r="D993" s="1"/>
      <c r="E993" s="1"/>
      <c r="F993" s="1"/>
    </row>
    <row r="994" spans="1:6" ht="15.75" customHeight="1" x14ac:dyDescent="0.35">
      <c r="A994" s="1"/>
      <c r="D994" s="1"/>
      <c r="E994" s="1"/>
      <c r="F994" s="1"/>
    </row>
    <row r="995" spans="1:6" ht="15.75" customHeight="1" x14ac:dyDescent="0.35">
      <c r="A995" s="1"/>
      <c r="D995" s="1"/>
      <c r="E995" s="1"/>
      <c r="F995" s="1"/>
    </row>
    <row r="996" spans="1:6" ht="15.75" customHeight="1" x14ac:dyDescent="0.35">
      <c r="A996" s="1"/>
      <c r="D996" s="1"/>
      <c r="E996" s="1"/>
      <c r="F996" s="1"/>
    </row>
    <row r="997" spans="1:6" ht="15.75" customHeight="1" x14ac:dyDescent="0.35">
      <c r="A997" s="1"/>
      <c r="D997" s="1"/>
      <c r="E997" s="1"/>
      <c r="F997" s="1"/>
    </row>
    <row r="998" spans="1:6" ht="15.75" customHeight="1" x14ac:dyDescent="0.35">
      <c r="A998" s="1"/>
      <c r="D998" s="1"/>
      <c r="E998" s="1"/>
      <c r="F998" s="1"/>
    </row>
    <row r="999" spans="1:6" ht="15.75" customHeight="1" x14ac:dyDescent="0.35">
      <c r="A999" s="1"/>
      <c r="D999" s="1"/>
      <c r="E999" s="1"/>
      <c r="F999" s="1"/>
    </row>
    <row r="1000" spans="1:6" ht="15.75" customHeight="1" x14ac:dyDescent="0.35">
      <c r="A1000" s="1"/>
      <c r="D1000" s="1"/>
      <c r="E1000" s="1"/>
      <c r="F1000" s="1"/>
    </row>
  </sheetData>
  <mergeCells count="11">
    <mergeCell ref="G20:G21"/>
    <mergeCell ref="G22:G23"/>
    <mergeCell ref="O22:O23"/>
    <mergeCell ref="P22:P23"/>
    <mergeCell ref="B2:C2"/>
    <mergeCell ref="I17:J17"/>
    <mergeCell ref="G18:G19"/>
    <mergeCell ref="O18:O19"/>
    <mergeCell ref="P18:P19"/>
    <mergeCell ref="O20:O21"/>
    <mergeCell ref="P20:P21"/>
  </mergeCells>
  <hyperlinks>
    <hyperlink ref="T38" r:id="rId1" xr:uid="{00000000-0004-0000-0100-000000000000}"/>
  </hyperlinks>
  <pageMargins left="0.7" right="0.7" top="0.75" bottom="0.75" header="0" footer="0"/>
  <pageSetup orientation="portrait"/>
  <customProperties>
    <customPr name="_pios_id" r:id="rId2"/>
  </customPropertie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ABDB4-7F0D-497F-9C1B-5ED0C3150641}">
  <dimension ref="A1:G21"/>
  <sheetViews>
    <sheetView workbookViewId="0">
      <pane ySplit="1" topLeftCell="A26" activePane="bottomLeft" state="frozen"/>
      <selection pane="bottomLeft" activeCell="G11" sqref="G11"/>
    </sheetView>
  </sheetViews>
  <sheetFormatPr defaultColWidth="9.23046875" defaultRowHeight="15.5" x14ac:dyDescent="0.35"/>
  <cols>
    <col min="1" max="1" width="31.3828125" bestFit="1" customWidth="1"/>
    <col min="4" max="4" width="11.3046875" customWidth="1"/>
    <col min="5" max="5" width="15.15234375" customWidth="1"/>
    <col min="7" max="7" width="27.3828125" customWidth="1"/>
  </cols>
  <sheetData>
    <row r="1" spans="1:7" ht="45.65" customHeight="1" x14ac:dyDescent="0.35">
      <c r="A1" s="164" t="s">
        <v>266</v>
      </c>
      <c r="B1" s="165" t="s">
        <v>249</v>
      </c>
      <c r="C1" s="166" t="s">
        <v>250</v>
      </c>
      <c r="D1" s="169" t="s">
        <v>252</v>
      </c>
      <c r="E1" s="166" t="s">
        <v>251</v>
      </c>
      <c r="G1" s="160"/>
    </row>
    <row r="2" spans="1:7" ht="31" x14ac:dyDescent="0.35">
      <c r="A2" s="162" t="s">
        <v>253</v>
      </c>
      <c r="B2" s="161">
        <v>3</v>
      </c>
      <c r="C2" s="161">
        <v>2</v>
      </c>
      <c r="D2" s="170">
        <v>1</v>
      </c>
      <c r="E2" s="161">
        <v>3</v>
      </c>
    </row>
    <row r="3" spans="1:7" x14ac:dyDescent="0.35">
      <c r="A3" s="162" t="s">
        <v>254</v>
      </c>
      <c r="B3" s="161">
        <v>1</v>
      </c>
      <c r="C3" s="161">
        <v>2</v>
      </c>
      <c r="D3" s="170">
        <v>3</v>
      </c>
      <c r="E3" s="161">
        <v>1</v>
      </c>
    </row>
    <row r="4" spans="1:7" ht="31" x14ac:dyDescent="0.35">
      <c r="A4" s="162" t="s">
        <v>255</v>
      </c>
      <c r="B4" s="161">
        <v>1</v>
      </c>
      <c r="C4" s="161">
        <v>2</v>
      </c>
      <c r="D4" s="170">
        <v>3</v>
      </c>
      <c r="E4" s="161">
        <v>2</v>
      </c>
    </row>
    <row r="5" spans="1:7" ht="31" x14ac:dyDescent="0.35">
      <c r="A5" s="162" t="s">
        <v>256</v>
      </c>
      <c r="B5" s="161">
        <v>1</v>
      </c>
      <c r="C5" s="161">
        <v>2</v>
      </c>
      <c r="D5" s="170">
        <v>3</v>
      </c>
      <c r="E5" s="161">
        <v>1</v>
      </c>
    </row>
    <row r="6" spans="1:7" x14ac:dyDescent="0.35">
      <c r="A6" s="162" t="s">
        <v>257</v>
      </c>
      <c r="B6" s="161">
        <v>1</v>
      </c>
      <c r="C6" s="161">
        <v>2</v>
      </c>
      <c r="D6" s="170">
        <v>3</v>
      </c>
      <c r="E6" s="161">
        <v>1</v>
      </c>
    </row>
    <row r="7" spans="1:7" ht="31" x14ac:dyDescent="0.35">
      <c r="A7" s="162" t="s">
        <v>258</v>
      </c>
      <c r="B7" s="161">
        <v>1</v>
      </c>
      <c r="C7" s="161">
        <v>3</v>
      </c>
      <c r="D7" s="170">
        <v>3</v>
      </c>
      <c r="E7" s="161">
        <v>1</v>
      </c>
    </row>
    <row r="8" spans="1:7" x14ac:dyDescent="0.35">
      <c r="A8" s="162" t="s">
        <v>259</v>
      </c>
      <c r="B8" s="161">
        <v>1</v>
      </c>
      <c r="C8" s="161">
        <v>2</v>
      </c>
      <c r="D8" s="170">
        <v>3</v>
      </c>
      <c r="E8" s="161">
        <v>2</v>
      </c>
    </row>
    <row r="9" spans="1:7" ht="31" x14ac:dyDescent="0.35">
      <c r="A9" s="162" t="s">
        <v>260</v>
      </c>
      <c r="B9" s="161">
        <v>1</v>
      </c>
      <c r="C9" s="161">
        <v>2</v>
      </c>
      <c r="D9" s="170">
        <v>3</v>
      </c>
      <c r="E9" s="161">
        <v>1</v>
      </c>
    </row>
    <row r="10" spans="1:7" x14ac:dyDescent="0.35">
      <c r="A10" s="162" t="s">
        <v>261</v>
      </c>
      <c r="B10" s="161">
        <v>1</v>
      </c>
      <c r="C10" s="161">
        <v>3</v>
      </c>
      <c r="D10" s="170">
        <v>3</v>
      </c>
      <c r="E10" s="161">
        <v>1</v>
      </c>
    </row>
    <row r="11" spans="1:7" ht="31" x14ac:dyDescent="0.35">
      <c r="A11" s="162" t="s">
        <v>262</v>
      </c>
      <c r="B11" s="161">
        <v>1</v>
      </c>
      <c r="C11" s="161">
        <v>2</v>
      </c>
      <c r="D11" s="170">
        <v>3</v>
      </c>
      <c r="E11" s="161">
        <v>1</v>
      </c>
    </row>
    <row r="12" spans="1:7" x14ac:dyDescent="0.35">
      <c r="A12" s="162" t="s">
        <v>263</v>
      </c>
      <c r="B12" s="161">
        <v>1</v>
      </c>
      <c r="C12" s="161">
        <v>2</v>
      </c>
      <c r="D12" s="170">
        <v>3</v>
      </c>
      <c r="E12" s="161">
        <v>1</v>
      </c>
    </row>
    <row r="13" spans="1:7" x14ac:dyDescent="0.35">
      <c r="A13" s="162" t="s">
        <v>264</v>
      </c>
      <c r="B13" s="161">
        <v>1</v>
      </c>
      <c r="C13" s="161">
        <v>2</v>
      </c>
      <c r="D13" s="170">
        <v>3</v>
      </c>
      <c r="E13" s="161">
        <v>1</v>
      </c>
    </row>
    <row r="14" spans="1:7" ht="31" x14ac:dyDescent="0.35">
      <c r="A14" s="162" t="s">
        <v>265</v>
      </c>
      <c r="B14" s="161">
        <v>2</v>
      </c>
      <c r="C14" s="161">
        <v>2</v>
      </c>
      <c r="D14" s="170">
        <v>3</v>
      </c>
      <c r="E14" s="161">
        <v>1</v>
      </c>
    </row>
    <row r="15" spans="1:7" x14ac:dyDescent="0.35">
      <c r="A15" s="162" t="s">
        <v>272</v>
      </c>
      <c r="B15" s="161">
        <v>1</v>
      </c>
      <c r="C15" s="161">
        <v>2</v>
      </c>
      <c r="D15" s="170">
        <v>2</v>
      </c>
      <c r="E15" s="161">
        <v>1</v>
      </c>
    </row>
    <row r="16" spans="1:7" x14ac:dyDescent="0.35">
      <c r="A16" s="162" t="s">
        <v>267</v>
      </c>
      <c r="B16" s="161">
        <v>3</v>
      </c>
      <c r="C16" s="161">
        <v>2</v>
      </c>
      <c r="D16" s="170">
        <v>2</v>
      </c>
      <c r="E16" s="161">
        <v>1</v>
      </c>
    </row>
    <row r="17" spans="1:5" x14ac:dyDescent="0.35">
      <c r="A17" s="162" t="s">
        <v>268</v>
      </c>
      <c r="B17" s="161">
        <v>2</v>
      </c>
      <c r="C17" s="161">
        <v>3</v>
      </c>
      <c r="D17" s="170">
        <v>3</v>
      </c>
      <c r="E17" s="161">
        <v>1</v>
      </c>
    </row>
    <row r="18" spans="1:5" x14ac:dyDescent="0.35">
      <c r="A18" s="162" t="s">
        <v>269</v>
      </c>
      <c r="B18" s="161">
        <v>1</v>
      </c>
      <c r="C18" s="161">
        <v>2</v>
      </c>
      <c r="D18" s="170">
        <v>3</v>
      </c>
      <c r="E18" s="161">
        <v>1</v>
      </c>
    </row>
    <row r="19" spans="1:5" x14ac:dyDescent="0.35">
      <c r="A19" s="162" t="s">
        <v>270</v>
      </c>
      <c r="B19" s="161">
        <v>1</v>
      </c>
      <c r="C19" s="161">
        <v>1</v>
      </c>
      <c r="D19" s="170">
        <v>2</v>
      </c>
      <c r="E19" s="161">
        <v>1</v>
      </c>
    </row>
    <row r="20" spans="1:5" x14ac:dyDescent="0.35">
      <c r="A20" s="162" t="s">
        <v>271</v>
      </c>
      <c r="B20" s="161">
        <v>1</v>
      </c>
      <c r="C20" s="161">
        <v>3</v>
      </c>
      <c r="D20" s="170">
        <v>3</v>
      </c>
      <c r="E20" s="161">
        <v>1</v>
      </c>
    </row>
    <row r="21" spans="1:5" x14ac:dyDescent="0.35">
      <c r="A21" s="163" t="s">
        <v>273</v>
      </c>
      <c r="B21" s="167">
        <f>SUM(B2:B20)</f>
        <v>25</v>
      </c>
      <c r="C21" s="167">
        <f t="shared" ref="C21:E21" si="0">SUM(C2:C20)</f>
        <v>41</v>
      </c>
      <c r="D21" s="168">
        <f t="shared" si="0"/>
        <v>52</v>
      </c>
      <c r="E21" s="167">
        <f t="shared" si="0"/>
        <v>23</v>
      </c>
    </row>
  </sheetData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1BFD6-097B-421C-B823-864C09147A9B}">
  <dimension ref="B2:C11"/>
  <sheetViews>
    <sheetView showGridLines="0" workbookViewId="0">
      <selection activeCell="G5" sqref="G5"/>
    </sheetView>
  </sheetViews>
  <sheetFormatPr defaultColWidth="9.23046875" defaultRowHeight="15.5" x14ac:dyDescent="0.35"/>
  <cols>
    <col min="2" max="2" width="24.3828125" bestFit="1" customWidth="1"/>
    <col min="3" max="3" width="17.84375" customWidth="1"/>
  </cols>
  <sheetData>
    <row r="2" spans="2:3" ht="53.5" customHeight="1" x14ac:dyDescent="0.35">
      <c r="B2" s="257" t="s">
        <v>342</v>
      </c>
      <c r="C2" s="256" t="s">
        <v>352</v>
      </c>
    </row>
    <row r="3" spans="2:3" x14ac:dyDescent="0.35">
      <c r="B3" s="254" t="s">
        <v>343</v>
      </c>
      <c r="C3" s="255">
        <v>38000</v>
      </c>
    </row>
    <row r="4" spans="2:3" x14ac:dyDescent="0.35">
      <c r="B4" s="71" t="s">
        <v>344</v>
      </c>
      <c r="C4" s="253">
        <v>38000</v>
      </c>
    </row>
    <row r="5" spans="2:3" x14ac:dyDescent="0.35">
      <c r="B5" s="71" t="s">
        <v>345</v>
      </c>
      <c r="C5" s="253">
        <v>48000</v>
      </c>
    </row>
    <row r="6" spans="2:3" x14ac:dyDescent="0.35">
      <c r="B6" s="71" t="s">
        <v>351</v>
      </c>
      <c r="C6" s="253">
        <v>88000</v>
      </c>
    </row>
    <row r="7" spans="2:3" x14ac:dyDescent="0.35">
      <c r="B7" s="71" t="s">
        <v>346</v>
      </c>
      <c r="C7" s="253">
        <v>40000</v>
      </c>
    </row>
    <row r="8" spans="2:3" x14ac:dyDescent="0.35">
      <c r="B8" s="71" t="s">
        <v>347</v>
      </c>
      <c r="C8" s="253">
        <v>35000</v>
      </c>
    </row>
    <row r="9" spans="2:3" x14ac:dyDescent="0.35">
      <c r="B9" s="71" t="s">
        <v>348</v>
      </c>
      <c r="C9" s="253">
        <v>38000</v>
      </c>
    </row>
    <row r="10" spans="2:3" x14ac:dyDescent="0.35">
      <c r="B10" s="71" t="s">
        <v>349</v>
      </c>
      <c r="C10" s="253">
        <v>40000</v>
      </c>
    </row>
    <row r="11" spans="2:3" x14ac:dyDescent="0.35">
      <c r="B11" s="71" t="s">
        <v>350</v>
      </c>
      <c r="C11" s="253">
        <v>39000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</sheetPr>
  <dimension ref="A1:AL1001"/>
  <sheetViews>
    <sheetView showGridLines="0" workbookViewId="0">
      <selection activeCell="J23" sqref="J23"/>
    </sheetView>
  </sheetViews>
  <sheetFormatPr defaultColWidth="11.23046875" defaultRowHeight="15" customHeight="1" x14ac:dyDescent="0.35"/>
  <cols>
    <col min="1" max="1" width="10.765625" customWidth="1"/>
    <col min="2" max="2" width="33.15234375" customWidth="1"/>
    <col min="3" max="3" width="15.3828125" bestFit="1" customWidth="1"/>
    <col min="4" max="5" width="10.53515625" customWidth="1"/>
    <col min="6" max="6" width="10.765625" customWidth="1"/>
    <col min="7" max="38" width="10.53515625" customWidth="1"/>
  </cols>
  <sheetData>
    <row r="1" spans="1:38" ht="15.7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38" ht="15.75" customHeight="1" x14ac:dyDescent="0.35">
      <c r="A2" s="1"/>
      <c r="B2" s="29"/>
      <c r="C2" s="30" t="s">
        <v>317</v>
      </c>
      <c r="D2" s="30" t="s">
        <v>26</v>
      </c>
    </row>
    <row r="3" spans="1:38" ht="15.75" customHeight="1" x14ac:dyDescent="0.35">
      <c r="A3" s="1"/>
      <c r="B3" s="30" t="s">
        <v>290</v>
      </c>
      <c r="C3" s="171">
        <v>5150</v>
      </c>
      <c r="D3" s="32">
        <v>0.3</v>
      </c>
      <c r="E3" s="278" t="s">
        <v>27</v>
      </c>
      <c r="G3" s="33"/>
    </row>
    <row r="4" spans="1:38" ht="15.75" customHeight="1" x14ac:dyDescent="0.35">
      <c r="A4" s="1"/>
      <c r="B4" s="30" t="s">
        <v>291</v>
      </c>
      <c r="C4" s="171">
        <v>4520</v>
      </c>
      <c r="D4" s="32">
        <v>0.2</v>
      </c>
      <c r="E4" s="285"/>
      <c r="G4" s="33"/>
      <c r="H4" s="159"/>
      <c r="I4" s="159"/>
    </row>
    <row r="5" spans="1:38" ht="15.75" customHeight="1" x14ac:dyDescent="0.35">
      <c r="A5" s="1"/>
      <c r="B5" s="30" t="s">
        <v>292</v>
      </c>
      <c r="C5" s="171">
        <v>5336</v>
      </c>
      <c r="D5" s="32">
        <v>0.25</v>
      </c>
      <c r="E5" s="285"/>
      <c r="G5" s="33"/>
      <c r="H5" s="159"/>
      <c r="I5" s="159"/>
    </row>
    <row r="6" spans="1:38" ht="15.75" customHeight="1" x14ac:dyDescent="0.35">
      <c r="A6" s="1"/>
      <c r="B6" s="30" t="s">
        <v>293</v>
      </c>
      <c r="C6" s="171">
        <v>3230</v>
      </c>
      <c r="D6" s="32">
        <v>0.25</v>
      </c>
      <c r="E6" s="279"/>
      <c r="G6" s="33"/>
      <c r="H6" s="159"/>
      <c r="I6" s="159"/>
    </row>
    <row r="7" spans="1:38" ht="15.75" customHeight="1" x14ac:dyDescent="0.35">
      <c r="A7" s="1"/>
      <c r="C7" s="33"/>
      <c r="E7" s="1"/>
      <c r="H7" s="1"/>
      <c r="I7" s="34"/>
    </row>
    <row r="8" spans="1:38" ht="15.75" customHeight="1" x14ac:dyDescent="0.35">
      <c r="A8" s="1"/>
      <c r="B8" s="30" t="s">
        <v>315</v>
      </c>
      <c r="C8" s="35">
        <v>3</v>
      </c>
      <c r="D8" s="1"/>
      <c r="E8" s="1"/>
      <c r="G8" s="1"/>
      <c r="H8" s="1"/>
      <c r="I8" s="36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</row>
    <row r="9" spans="1:38" ht="15.75" customHeight="1" x14ac:dyDescent="0.35">
      <c r="A9" s="1"/>
      <c r="B9" s="1"/>
      <c r="C9" s="33"/>
      <c r="D9" s="1"/>
      <c r="E9" s="1"/>
      <c r="F9" s="1"/>
      <c r="G9" s="1"/>
      <c r="H9" s="1"/>
      <c r="I9" s="34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</row>
    <row r="10" spans="1:38" ht="15.75" customHeight="1" x14ac:dyDescent="0.35">
      <c r="A10" s="1"/>
      <c r="B10" s="20"/>
      <c r="C10" s="30" t="s">
        <v>20</v>
      </c>
      <c r="D10" s="30" t="s">
        <v>23</v>
      </c>
      <c r="E10" s="30" t="s">
        <v>24</v>
      </c>
      <c r="F10" s="30" t="s">
        <v>337</v>
      </c>
      <c r="G10" s="30" t="s">
        <v>338</v>
      </c>
    </row>
    <row r="11" spans="1:38" ht="15.75" customHeight="1" x14ac:dyDescent="0.35">
      <c r="A11" s="1"/>
      <c r="B11" s="30" t="s">
        <v>28</v>
      </c>
      <c r="C11" s="20">
        <f>'Pre-segmentación '!O18</f>
        <v>216</v>
      </c>
      <c r="D11" s="20">
        <f>'Pre-segmentación '!O20</f>
        <v>360</v>
      </c>
      <c r="E11" s="20">
        <f>'Pre-segmentación '!O22</f>
        <v>432</v>
      </c>
      <c r="F11" s="24">
        <f>'Pre-segmentación '!O22</f>
        <v>432</v>
      </c>
      <c r="G11" s="24">
        <f>'Pre-segmentación '!O22</f>
        <v>432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</row>
    <row r="12" spans="1:38" ht="15.75" customHeight="1" x14ac:dyDescent="0.35">
      <c r="A12" s="1"/>
      <c r="B12" s="30" t="s">
        <v>29</v>
      </c>
      <c r="C12" s="179">
        <f>'Evaluación Financiera'!B37</f>
        <v>0.4</v>
      </c>
      <c r="D12" s="179">
        <f>'Evaluación Financiera'!N37</f>
        <v>0.55000000000000004</v>
      </c>
      <c r="E12" s="179">
        <f>'Evaluación Financiera'!Z37</f>
        <v>0.5</v>
      </c>
      <c r="F12" s="179">
        <f>'Evaluación Financiera'!AA37</f>
        <v>0.5</v>
      </c>
      <c r="G12" s="179">
        <f>'Evaluación Financiera'!AB37</f>
        <v>0.5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</row>
    <row r="13" spans="1:38" ht="15.75" customHeight="1" x14ac:dyDescent="0.35">
      <c r="A13" s="1"/>
      <c r="B13" s="30" t="s">
        <v>30</v>
      </c>
      <c r="C13" s="37">
        <f t="shared" ref="C13:E13" si="0">1-C12</f>
        <v>0.6</v>
      </c>
      <c r="D13" s="37">
        <f t="shared" si="0"/>
        <v>0.44999999999999996</v>
      </c>
      <c r="E13" s="37">
        <f t="shared" si="0"/>
        <v>0.5</v>
      </c>
      <c r="F13" s="37">
        <f t="shared" ref="F13:G13" si="1">1-F12</f>
        <v>0.5</v>
      </c>
      <c r="G13" s="37">
        <f t="shared" si="1"/>
        <v>0.5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</row>
    <row r="14" spans="1:38" ht="15.75" customHeight="1" x14ac:dyDescent="0.35">
      <c r="A14" s="1"/>
      <c r="B14" s="30" t="s">
        <v>31</v>
      </c>
      <c r="C14" s="179">
        <f>'Evaluación Financiera'!B98</f>
        <v>0.25</v>
      </c>
      <c r="D14" s="179">
        <f>'Evaluación Financiera'!N98</f>
        <v>0.2</v>
      </c>
      <c r="E14" s="179">
        <f>'Evaluación Financiera'!Z98</f>
        <v>0.18</v>
      </c>
      <c r="F14" s="179">
        <f>'Evaluación Financiera'!AA98</f>
        <v>0.18</v>
      </c>
      <c r="G14" s="179">
        <f>'Evaluación Financiera'!AB98</f>
        <v>0.18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</row>
    <row r="15" spans="1:38" ht="15.75" customHeight="1" x14ac:dyDescent="0.35">
      <c r="A15" s="1"/>
      <c r="B15" s="30" t="s">
        <v>32</v>
      </c>
      <c r="C15" s="20">
        <f>'Evaluación Financiera'!B20</f>
        <v>1</v>
      </c>
      <c r="D15" s="20">
        <f>'Evaluación Financiera'!N20</f>
        <v>2</v>
      </c>
      <c r="E15" s="20">
        <f>'Evaluación Financiera'!Z20</f>
        <v>3</v>
      </c>
      <c r="F15" s="24">
        <f>'Evaluación Financiera'!AA20</f>
        <v>3</v>
      </c>
      <c r="G15" s="24">
        <f>'Evaluación Financiera'!AB20</f>
        <v>3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</row>
    <row r="16" spans="1:38" ht="15.75" customHeight="1" x14ac:dyDescent="0.3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</row>
    <row r="17" spans="1:38" ht="15.75" customHeight="1" x14ac:dyDescent="0.35">
      <c r="A17" s="1"/>
      <c r="B17" s="30" t="s">
        <v>33</v>
      </c>
      <c r="C17" s="43">
        <v>1.7999999999999999E-2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</row>
    <row r="18" spans="1:38" ht="15.75" customHeight="1" x14ac:dyDescent="0.3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</row>
    <row r="19" spans="1:38" ht="15.75" customHeight="1" x14ac:dyDescent="0.35">
      <c r="A19" s="1"/>
      <c r="B19" s="30" t="s">
        <v>32</v>
      </c>
      <c r="C19" s="20">
        <v>1</v>
      </c>
      <c r="D19" s="278" t="s">
        <v>27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</row>
    <row r="20" spans="1:38" ht="15.75" customHeight="1" x14ac:dyDescent="0.35">
      <c r="A20" s="1"/>
      <c r="B20" s="30" t="s">
        <v>34</v>
      </c>
      <c r="C20" s="38">
        <v>0.52400000000000002</v>
      </c>
      <c r="D20" s="285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</row>
    <row r="21" spans="1:38" ht="15.75" customHeight="1" x14ac:dyDescent="0.35">
      <c r="A21" s="1"/>
      <c r="B21" s="30" t="s">
        <v>35</v>
      </c>
      <c r="C21" s="38">
        <v>0.81299999999999994</v>
      </c>
      <c r="D21" s="285"/>
    </row>
    <row r="22" spans="1:38" ht="15.75" customHeight="1" x14ac:dyDescent="0.35">
      <c r="A22" s="1"/>
      <c r="B22" s="30" t="s">
        <v>36</v>
      </c>
      <c r="C22" s="38">
        <v>0.64800000000000002</v>
      </c>
      <c r="D22" s="285"/>
    </row>
    <row r="23" spans="1:38" ht="15.75" customHeight="1" x14ac:dyDescent="0.35">
      <c r="A23" s="1"/>
      <c r="B23" s="30" t="s">
        <v>37</v>
      </c>
      <c r="C23" s="37"/>
      <c r="D23" s="279"/>
    </row>
    <row r="24" spans="1:38" s="211" customFormat="1" ht="15.75" customHeight="1" x14ac:dyDescent="0.35">
      <c r="A24" s="210"/>
      <c r="B24" s="213"/>
      <c r="C24" s="226"/>
      <c r="D24" s="212"/>
    </row>
    <row r="25" spans="1:38" ht="15.75" customHeight="1" x14ac:dyDescent="0.35">
      <c r="A25" s="1"/>
      <c r="C25" s="30" t="s">
        <v>330</v>
      </c>
      <c r="D25" s="230" t="s">
        <v>331</v>
      </c>
      <c r="E25" s="230" t="s">
        <v>332</v>
      </c>
      <c r="F25" s="230" t="s">
        <v>335</v>
      </c>
      <c r="G25" s="230" t="s">
        <v>336</v>
      </c>
      <c r="H25" s="314"/>
    </row>
    <row r="26" spans="1:38" ht="15.75" customHeight="1" x14ac:dyDescent="0.35">
      <c r="A26" s="1"/>
      <c r="B26" s="30" t="s">
        <v>38</v>
      </c>
      <c r="C26" s="227">
        <v>0.35</v>
      </c>
      <c r="D26" s="232">
        <f t="shared" ref="D26:E28" si="2">C26*(1+0.057)</f>
        <v>0.36994999999999995</v>
      </c>
      <c r="E26" s="231">
        <f t="shared" si="2"/>
        <v>0.39103714999999994</v>
      </c>
      <c r="F26" s="231">
        <f t="shared" ref="F26:G26" si="3">E26*(1+0.057)</f>
        <v>0.4133262675499999</v>
      </c>
      <c r="G26" s="231">
        <f t="shared" si="3"/>
        <v>0.43688586480034985</v>
      </c>
      <c r="H26" s="314"/>
    </row>
    <row r="27" spans="1:38" ht="15.75" customHeight="1" x14ac:dyDescent="0.35">
      <c r="A27" s="1"/>
      <c r="B27" s="30" t="s">
        <v>39</v>
      </c>
      <c r="C27" s="228">
        <v>8.5300000000000001E-2</v>
      </c>
      <c r="D27" s="232">
        <f t="shared" si="2"/>
        <v>9.0162099999999995E-2</v>
      </c>
      <c r="E27" s="231">
        <f t="shared" si="2"/>
        <v>9.5301339699999987E-2</v>
      </c>
      <c r="F27" s="231">
        <f>E27</f>
        <v>9.5301339699999987E-2</v>
      </c>
      <c r="G27" s="231">
        <f>F27</f>
        <v>9.5301339699999987E-2</v>
      </c>
      <c r="H27" s="315"/>
    </row>
    <row r="28" spans="1:38" ht="15.75" customHeight="1" x14ac:dyDescent="0.35">
      <c r="A28" s="1"/>
      <c r="B28" s="30" t="s">
        <v>40</v>
      </c>
      <c r="C28" s="229">
        <v>8000</v>
      </c>
      <c r="D28" s="229">
        <f t="shared" si="2"/>
        <v>8456</v>
      </c>
      <c r="E28" s="233">
        <f t="shared" si="2"/>
        <v>8937.9920000000002</v>
      </c>
      <c r="F28" s="233">
        <f t="shared" ref="F28:G28" si="4">E28*(1+0.057)</f>
        <v>9447.457543999999</v>
      </c>
      <c r="G28" s="233">
        <f t="shared" si="4"/>
        <v>9985.9626240079979</v>
      </c>
      <c r="H28" s="314"/>
    </row>
    <row r="29" spans="1:38" ht="15.75" customHeight="1" x14ac:dyDescent="0.35">
      <c r="A29" s="1"/>
      <c r="B29" s="39"/>
      <c r="C29" s="40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</row>
    <row r="30" spans="1:38" ht="15.75" customHeight="1" x14ac:dyDescent="0.35">
      <c r="A30" s="1"/>
      <c r="B30" s="30" t="s">
        <v>41</v>
      </c>
      <c r="C30" s="41">
        <v>1448901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</row>
    <row r="31" spans="1:38" ht="15.75" customHeight="1" x14ac:dyDescent="0.35">
      <c r="A31" s="1"/>
      <c r="B31" s="30" t="s">
        <v>42</v>
      </c>
      <c r="C31" s="41">
        <v>333827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</row>
    <row r="32" spans="1:38" ht="15.75" customHeight="1" x14ac:dyDescent="0.35">
      <c r="A32" s="1"/>
      <c r="B32" s="30" t="s">
        <v>43</v>
      </c>
      <c r="C32" s="225">
        <f>'Pre-segmentación '!D31</f>
        <v>1.1502964110152863E-3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</row>
    <row r="33" spans="1:38" ht="15.75" customHeight="1" x14ac:dyDescent="0.35">
      <c r="A33" s="1"/>
      <c r="B33" s="30" t="s">
        <v>44</v>
      </c>
      <c r="C33" s="41">
        <f>C31*C32</f>
        <v>384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</row>
    <row r="34" spans="1:38" ht="15.75" customHeight="1" x14ac:dyDescent="0.35">
      <c r="A34" s="1"/>
      <c r="B34" s="39"/>
      <c r="C34" s="40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</row>
    <row r="35" spans="1:38" ht="15.75" customHeight="1" x14ac:dyDescent="0.35">
      <c r="A35" s="1"/>
      <c r="B35" s="30" t="s">
        <v>45</v>
      </c>
      <c r="C35" s="30">
        <v>1</v>
      </c>
      <c r="D35" s="30">
        <v>2</v>
      </c>
      <c r="E35" s="30">
        <v>3</v>
      </c>
      <c r="F35" s="30">
        <v>4</v>
      </c>
      <c r="G35" s="30">
        <v>5</v>
      </c>
      <c r="H35" s="30">
        <v>6</v>
      </c>
      <c r="I35" s="30">
        <v>7</v>
      </c>
      <c r="J35" s="30">
        <v>8</v>
      </c>
      <c r="K35" s="30">
        <v>9</v>
      </c>
      <c r="L35" s="30">
        <v>10</v>
      </c>
      <c r="M35" s="30">
        <v>11</v>
      </c>
      <c r="N35" s="30">
        <v>12</v>
      </c>
      <c r="O35" s="30">
        <v>13</v>
      </c>
      <c r="P35" s="30">
        <v>14</v>
      </c>
      <c r="Q35" s="30">
        <v>15</v>
      </c>
      <c r="R35" s="30">
        <v>16</v>
      </c>
      <c r="S35" s="30">
        <v>17</v>
      </c>
      <c r="T35" s="30">
        <v>18</v>
      </c>
      <c r="U35" s="30">
        <v>19</v>
      </c>
      <c r="V35" s="30">
        <v>20</v>
      </c>
      <c r="W35" s="30">
        <v>21</v>
      </c>
      <c r="X35" s="30">
        <v>22</v>
      </c>
      <c r="Y35" s="30">
        <v>23</v>
      </c>
      <c r="Z35" s="30">
        <v>24</v>
      </c>
      <c r="AA35" s="30">
        <v>25</v>
      </c>
      <c r="AB35" s="30">
        <v>26</v>
      </c>
      <c r="AC35" s="30">
        <v>27</v>
      </c>
      <c r="AD35" s="30">
        <v>28</v>
      </c>
      <c r="AE35" s="30">
        <v>29</v>
      </c>
      <c r="AF35" s="30">
        <v>30</v>
      </c>
      <c r="AG35" s="30">
        <v>31</v>
      </c>
      <c r="AH35" s="30">
        <v>32</v>
      </c>
      <c r="AI35" s="30">
        <v>33</v>
      </c>
      <c r="AJ35" s="30">
        <v>34</v>
      </c>
      <c r="AK35" s="30">
        <v>35</v>
      </c>
      <c r="AL35" s="30">
        <v>36</v>
      </c>
    </row>
    <row r="36" spans="1:38" ht="15.75" customHeight="1" x14ac:dyDescent="0.35">
      <c r="A36" s="1"/>
      <c r="B36" s="42" t="s">
        <v>46</v>
      </c>
      <c r="C36" s="29"/>
      <c r="D36" s="32">
        <v>0.45</v>
      </c>
      <c r="E36" s="32">
        <v>0.45</v>
      </c>
      <c r="F36" s="32">
        <v>0.45</v>
      </c>
      <c r="G36" s="32">
        <v>0.35</v>
      </c>
      <c r="H36" s="32">
        <v>0.35</v>
      </c>
      <c r="I36" s="32">
        <v>0.35</v>
      </c>
      <c r="J36" s="32">
        <v>0.3</v>
      </c>
      <c r="K36" s="32">
        <v>0.3</v>
      </c>
      <c r="L36" s="32">
        <v>0.3</v>
      </c>
      <c r="M36" s="32">
        <v>0.3</v>
      </c>
      <c r="N36" s="32">
        <v>0.3</v>
      </c>
      <c r="O36" s="32">
        <v>0.2</v>
      </c>
      <c r="P36" s="32">
        <v>0.2</v>
      </c>
      <c r="Q36" s="32">
        <v>0.2</v>
      </c>
      <c r="R36" s="32">
        <v>0.2</v>
      </c>
      <c r="S36" s="32">
        <v>0.15</v>
      </c>
      <c r="T36" s="32">
        <v>0.15</v>
      </c>
      <c r="U36" s="32">
        <v>0.15</v>
      </c>
      <c r="V36" s="32">
        <v>0.15</v>
      </c>
      <c r="W36" s="32">
        <v>0.15</v>
      </c>
      <c r="X36" s="32">
        <v>0.15</v>
      </c>
      <c r="Y36" s="32">
        <v>0.15</v>
      </c>
      <c r="Z36" s="32">
        <v>0.15</v>
      </c>
      <c r="AA36" s="32">
        <v>0.15</v>
      </c>
      <c r="AB36" s="32">
        <v>0.15</v>
      </c>
      <c r="AC36" s="32">
        <v>0.15</v>
      </c>
      <c r="AD36" s="32">
        <v>0.15</v>
      </c>
      <c r="AE36" s="32">
        <v>0.15</v>
      </c>
      <c r="AF36" s="32">
        <v>0.15</v>
      </c>
      <c r="AG36" s="32">
        <v>0.1</v>
      </c>
      <c r="AH36" s="32">
        <v>0.1</v>
      </c>
      <c r="AI36" s="32">
        <v>0.1</v>
      </c>
      <c r="AJ36" s="32">
        <v>0.1</v>
      </c>
      <c r="AK36" s="32">
        <v>0.1</v>
      </c>
      <c r="AL36" s="32">
        <v>0.1</v>
      </c>
    </row>
    <row r="37" spans="1:38" ht="15.75" customHeight="1" x14ac:dyDescent="0.35">
      <c r="A37" s="1"/>
      <c r="B37" s="42" t="s">
        <v>47</v>
      </c>
      <c r="C37" s="43">
        <v>3.5000000000000003E-2</v>
      </c>
      <c r="D37" s="43">
        <f t="shared" ref="D37:Z37" si="5">C37</f>
        <v>3.5000000000000003E-2</v>
      </c>
      <c r="E37" s="43">
        <f t="shared" si="5"/>
        <v>3.5000000000000003E-2</v>
      </c>
      <c r="F37" s="43">
        <f t="shared" si="5"/>
        <v>3.5000000000000003E-2</v>
      </c>
      <c r="G37" s="43">
        <f t="shared" si="5"/>
        <v>3.5000000000000003E-2</v>
      </c>
      <c r="H37" s="43">
        <f t="shared" si="5"/>
        <v>3.5000000000000003E-2</v>
      </c>
      <c r="I37" s="43">
        <f t="shared" si="5"/>
        <v>3.5000000000000003E-2</v>
      </c>
      <c r="J37" s="43">
        <f t="shared" si="5"/>
        <v>3.5000000000000003E-2</v>
      </c>
      <c r="K37" s="43">
        <f t="shared" si="5"/>
        <v>3.5000000000000003E-2</v>
      </c>
      <c r="L37" s="43">
        <f t="shared" si="5"/>
        <v>3.5000000000000003E-2</v>
      </c>
      <c r="M37" s="43">
        <f t="shared" si="5"/>
        <v>3.5000000000000003E-2</v>
      </c>
      <c r="N37" s="43">
        <f t="shared" si="5"/>
        <v>3.5000000000000003E-2</v>
      </c>
      <c r="O37" s="43">
        <f t="shared" si="5"/>
        <v>3.5000000000000003E-2</v>
      </c>
      <c r="P37" s="43">
        <f t="shared" si="5"/>
        <v>3.5000000000000003E-2</v>
      </c>
      <c r="Q37" s="43">
        <f t="shared" si="5"/>
        <v>3.5000000000000003E-2</v>
      </c>
      <c r="R37" s="43">
        <f t="shared" si="5"/>
        <v>3.5000000000000003E-2</v>
      </c>
      <c r="S37" s="43">
        <f t="shared" si="5"/>
        <v>3.5000000000000003E-2</v>
      </c>
      <c r="T37" s="43">
        <f t="shared" si="5"/>
        <v>3.5000000000000003E-2</v>
      </c>
      <c r="U37" s="43">
        <f t="shared" si="5"/>
        <v>3.5000000000000003E-2</v>
      </c>
      <c r="V37" s="43">
        <f t="shared" si="5"/>
        <v>3.5000000000000003E-2</v>
      </c>
      <c r="W37" s="43">
        <f t="shared" si="5"/>
        <v>3.5000000000000003E-2</v>
      </c>
      <c r="X37" s="43">
        <f t="shared" si="5"/>
        <v>3.5000000000000003E-2</v>
      </c>
      <c r="Y37" s="43">
        <f t="shared" si="5"/>
        <v>3.5000000000000003E-2</v>
      </c>
      <c r="Z37" s="43">
        <f t="shared" si="5"/>
        <v>3.5000000000000003E-2</v>
      </c>
      <c r="AA37" s="43">
        <f>Z37-0.5%</f>
        <v>3.0000000000000002E-2</v>
      </c>
      <c r="AB37" s="43">
        <f t="shared" ref="AB37:AL37" si="6">AA37</f>
        <v>3.0000000000000002E-2</v>
      </c>
      <c r="AC37" s="43">
        <f t="shared" si="6"/>
        <v>3.0000000000000002E-2</v>
      </c>
      <c r="AD37" s="43">
        <f t="shared" si="6"/>
        <v>3.0000000000000002E-2</v>
      </c>
      <c r="AE37" s="43">
        <f t="shared" si="6"/>
        <v>3.0000000000000002E-2</v>
      </c>
      <c r="AF37" s="43">
        <f t="shared" si="6"/>
        <v>3.0000000000000002E-2</v>
      </c>
      <c r="AG37" s="43">
        <f t="shared" si="6"/>
        <v>3.0000000000000002E-2</v>
      </c>
      <c r="AH37" s="43">
        <f t="shared" si="6"/>
        <v>3.0000000000000002E-2</v>
      </c>
      <c r="AI37" s="43">
        <f t="shared" si="6"/>
        <v>3.0000000000000002E-2</v>
      </c>
      <c r="AJ37" s="43">
        <f t="shared" si="6"/>
        <v>3.0000000000000002E-2</v>
      </c>
      <c r="AK37" s="43">
        <f t="shared" si="6"/>
        <v>3.0000000000000002E-2</v>
      </c>
      <c r="AL37" s="43">
        <f t="shared" si="6"/>
        <v>3.0000000000000002E-2</v>
      </c>
    </row>
    <row r="38" spans="1:38" ht="15.75" customHeight="1" x14ac:dyDescent="0.35">
      <c r="A38" s="1"/>
    </row>
    <row r="39" spans="1:38" ht="15.75" customHeight="1" x14ac:dyDescent="0.35">
      <c r="A39" s="1"/>
    </row>
    <row r="40" spans="1:38" ht="15.75" customHeight="1" x14ac:dyDescent="0.35">
      <c r="A40" s="1"/>
    </row>
    <row r="41" spans="1:38" ht="15.75" customHeight="1" x14ac:dyDescent="0.35">
      <c r="A41" s="1"/>
      <c r="B41" s="1"/>
      <c r="C41" s="33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spans="1:38" ht="15.75" customHeight="1" x14ac:dyDescent="0.35">
      <c r="A42" s="1"/>
    </row>
    <row r="43" spans="1:38" ht="15.75" customHeight="1" x14ac:dyDescent="0.3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spans="1:38" ht="15.75" customHeight="1" x14ac:dyDescent="0.35">
      <c r="A44" s="1"/>
    </row>
    <row r="45" spans="1:38" ht="15.75" customHeight="1" x14ac:dyDescent="0.35">
      <c r="A45" s="1"/>
    </row>
    <row r="46" spans="1:38" ht="15.75" customHeight="1" x14ac:dyDescent="0.35">
      <c r="A46" s="1"/>
    </row>
    <row r="47" spans="1:38" ht="15.75" customHeight="1" x14ac:dyDescent="0.35">
      <c r="A47" s="1"/>
    </row>
    <row r="48" spans="1:38" ht="15.75" customHeight="1" x14ac:dyDescent="0.35">
      <c r="A48" s="1"/>
    </row>
    <row r="49" spans="1:1" ht="15.75" customHeight="1" x14ac:dyDescent="0.35">
      <c r="A49" s="1"/>
    </row>
    <row r="50" spans="1:1" ht="15.75" customHeight="1" x14ac:dyDescent="0.35">
      <c r="A50" s="1"/>
    </row>
    <row r="51" spans="1:1" ht="15.75" customHeight="1" x14ac:dyDescent="0.35">
      <c r="A51" s="1"/>
    </row>
    <row r="52" spans="1:1" ht="15.75" customHeight="1" x14ac:dyDescent="0.35">
      <c r="A52" s="1"/>
    </row>
    <row r="53" spans="1:1" ht="15.75" customHeight="1" x14ac:dyDescent="0.35">
      <c r="A53" s="1"/>
    </row>
    <row r="54" spans="1:1" ht="15.75" customHeight="1" x14ac:dyDescent="0.35">
      <c r="A54" s="1"/>
    </row>
    <row r="55" spans="1:1" ht="15.75" customHeight="1" x14ac:dyDescent="0.35">
      <c r="A55" s="1"/>
    </row>
    <row r="56" spans="1:1" ht="15.75" customHeight="1" x14ac:dyDescent="0.35">
      <c r="A56" s="1"/>
    </row>
    <row r="57" spans="1:1" ht="15.75" customHeight="1" x14ac:dyDescent="0.35">
      <c r="A57" s="1"/>
    </row>
    <row r="58" spans="1:1" ht="15.75" customHeight="1" x14ac:dyDescent="0.35">
      <c r="A58" s="1"/>
    </row>
    <row r="59" spans="1:1" ht="15.75" customHeight="1" x14ac:dyDescent="0.35">
      <c r="A59" s="1"/>
    </row>
    <row r="60" spans="1:1" ht="15.75" customHeight="1" x14ac:dyDescent="0.35">
      <c r="A60" s="1"/>
    </row>
    <row r="61" spans="1:1" ht="15.75" customHeight="1" x14ac:dyDescent="0.35">
      <c r="A61" s="1"/>
    </row>
    <row r="62" spans="1:1" ht="15.75" customHeight="1" x14ac:dyDescent="0.35">
      <c r="A62" s="1"/>
    </row>
    <row r="63" spans="1:1" ht="15.75" customHeight="1" x14ac:dyDescent="0.35">
      <c r="A63" s="1"/>
    </row>
    <row r="64" spans="1:1" ht="15.75" customHeight="1" x14ac:dyDescent="0.35">
      <c r="A64" s="1"/>
    </row>
    <row r="65" spans="1:1" ht="15.75" customHeight="1" x14ac:dyDescent="0.35">
      <c r="A65" s="1"/>
    </row>
    <row r="66" spans="1:1" ht="15.75" customHeight="1" x14ac:dyDescent="0.35">
      <c r="A66" s="1"/>
    </row>
    <row r="67" spans="1:1" ht="15.75" customHeight="1" x14ac:dyDescent="0.35">
      <c r="A67" s="1"/>
    </row>
    <row r="68" spans="1:1" ht="15.75" customHeight="1" x14ac:dyDescent="0.35">
      <c r="A68" s="1"/>
    </row>
    <row r="69" spans="1:1" ht="15.75" customHeight="1" x14ac:dyDescent="0.35">
      <c r="A69" s="1"/>
    </row>
    <row r="70" spans="1:1" ht="15.75" customHeight="1" x14ac:dyDescent="0.35">
      <c r="A70" s="1"/>
    </row>
    <row r="71" spans="1:1" ht="15.75" customHeight="1" x14ac:dyDescent="0.35">
      <c r="A71" s="1"/>
    </row>
    <row r="72" spans="1:1" ht="15.75" customHeight="1" x14ac:dyDescent="0.35">
      <c r="A72" s="1"/>
    </row>
    <row r="73" spans="1:1" ht="15.75" customHeight="1" x14ac:dyDescent="0.35">
      <c r="A73" s="1"/>
    </row>
    <row r="74" spans="1:1" ht="15.75" customHeight="1" x14ac:dyDescent="0.35">
      <c r="A74" s="1"/>
    </row>
    <row r="75" spans="1:1" ht="15.75" customHeight="1" x14ac:dyDescent="0.35">
      <c r="A75" s="1"/>
    </row>
    <row r="76" spans="1:1" ht="15.75" customHeight="1" x14ac:dyDescent="0.35">
      <c r="A76" s="1"/>
    </row>
    <row r="77" spans="1:1" ht="15.75" customHeight="1" x14ac:dyDescent="0.35">
      <c r="A77" s="1"/>
    </row>
    <row r="78" spans="1:1" ht="15.75" customHeight="1" x14ac:dyDescent="0.35">
      <c r="A78" s="1"/>
    </row>
    <row r="79" spans="1:1" ht="15.75" customHeight="1" x14ac:dyDescent="0.35">
      <c r="A79" s="1"/>
    </row>
    <row r="80" spans="1:1" ht="15.75" customHeight="1" x14ac:dyDescent="0.35">
      <c r="A80" s="1"/>
    </row>
    <row r="81" spans="1:1" ht="15.75" customHeight="1" x14ac:dyDescent="0.35">
      <c r="A81" s="1"/>
    </row>
    <row r="82" spans="1:1" ht="15.75" customHeight="1" x14ac:dyDescent="0.35">
      <c r="A82" s="1"/>
    </row>
    <row r="83" spans="1:1" ht="15.75" customHeight="1" x14ac:dyDescent="0.35">
      <c r="A83" s="1"/>
    </row>
    <row r="84" spans="1:1" ht="15.75" customHeight="1" x14ac:dyDescent="0.35">
      <c r="A84" s="1"/>
    </row>
    <row r="85" spans="1:1" ht="15.75" customHeight="1" x14ac:dyDescent="0.35">
      <c r="A85" s="1"/>
    </row>
    <row r="86" spans="1:1" ht="15.75" customHeight="1" x14ac:dyDescent="0.35">
      <c r="A86" s="1"/>
    </row>
    <row r="87" spans="1:1" ht="15.75" customHeight="1" x14ac:dyDescent="0.35">
      <c r="A87" s="1"/>
    </row>
    <row r="88" spans="1:1" ht="15.75" customHeight="1" x14ac:dyDescent="0.35">
      <c r="A88" s="1"/>
    </row>
    <row r="89" spans="1:1" ht="15.75" customHeight="1" x14ac:dyDescent="0.35">
      <c r="A89" s="1"/>
    </row>
    <row r="90" spans="1:1" ht="15.75" customHeight="1" x14ac:dyDescent="0.35">
      <c r="A90" s="1"/>
    </row>
    <row r="91" spans="1:1" ht="15.75" customHeight="1" x14ac:dyDescent="0.35">
      <c r="A91" s="1"/>
    </row>
    <row r="92" spans="1:1" ht="15.75" customHeight="1" x14ac:dyDescent="0.35">
      <c r="A92" s="1"/>
    </row>
    <row r="93" spans="1:1" ht="15.75" customHeight="1" x14ac:dyDescent="0.35">
      <c r="A93" s="1"/>
    </row>
    <row r="94" spans="1:1" ht="15.75" customHeight="1" x14ac:dyDescent="0.35">
      <c r="A94" s="1"/>
    </row>
    <row r="95" spans="1:1" ht="15.75" customHeight="1" x14ac:dyDescent="0.35">
      <c r="A95" s="1"/>
    </row>
    <row r="96" spans="1:1" ht="15.75" customHeight="1" x14ac:dyDescent="0.35">
      <c r="A96" s="1"/>
    </row>
    <row r="97" spans="1:1" ht="15.75" customHeight="1" x14ac:dyDescent="0.35">
      <c r="A97" s="1"/>
    </row>
    <row r="98" spans="1:1" ht="15.75" customHeight="1" x14ac:dyDescent="0.35">
      <c r="A98" s="1"/>
    </row>
    <row r="99" spans="1:1" ht="15.75" customHeight="1" x14ac:dyDescent="0.35">
      <c r="A99" s="1"/>
    </row>
    <row r="100" spans="1:1" ht="15.75" customHeight="1" x14ac:dyDescent="0.35">
      <c r="A100" s="1"/>
    </row>
    <row r="101" spans="1:1" ht="15.75" customHeight="1" x14ac:dyDescent="0.35">
      <c r="A101" s="1"/>
    </row>
    <row r="102" spans="1:1" ht="15.75" customHeight="1" x14ac:dyDescent="0.35">
      <c r="A102" s="1"/>
    </row>
    <row r="103" spans="1:1" ht="15.75" customHeight="1" x14ac:dyDescent="0.35">
      <c r="A103" s="1"/>
    </row>
    <row r="104" spans="1:1" ht="15.75" customHeight="1" x14ac:dyDescent="0.35">
      <c r="A104" s="1"/>
    </row>
    <row r="105" spans="1:1" ht="15.75" customHeight="1" x14ac:dyDescent="0.35">
      <c r="A105" s="1"/>
    </row>
    <row r="106" spans="1:1" ht="15.75" customHeight="1" x14ac:dyDescent="0.35">
      <c r="A106" s="1"/>
    </row>
    <row r="107" spans="1:1" ht="15.75" customHeight="1" x14ac:dyDescent="0.35">
      <c r="A107" s="1"/>
    </row>
    <row r="108" spans="1:1" ht="15.75" customHeight="1" x14ac:dyDescent="0.35">
      <c r="A108" s="1"/>
    </row>
    <row r="109" spans="1:1" ht="15.75" customHeight="1" x14ac:dyDescent="0.35">
      <c r="A109" s="1"/>
    </row>
    <row r="110" spans="1:1" ht="15.75" customHeight="1" x14ac:dyDescent="0.35">
      <c r="A110" s="1"/>
    </row>
    <row r="111" spans="1:1" ht="15.75" customHeight="1" x14ac:dyDescent="0.35">
      <c r="A111" s="1"/>
    </row>
    <row r="112" spans="1:1" ht="15.75" customHeight="1" x14ac:dyDescent="0.35">
      <c r="A112" s="1"/>
    </row>
    <row r="113" spans="1:1" ht="15.75" customHeight="1" x14ac:dyDescent="0.35">
      <c r="A113" s="1"/>
    </row>
    <row r="114" spans="1:1" ht="15.75" customHeight="1" x14ac:dyDescent="0.35">
      <c r="A114" s="1"/>
    </row>
    <row r="115" spans="1:1" ht="15.75" customHeight="1" x14ac:dyDescent="0.35">
      <c r="A115" s="1"/>
    </row>
    <row r="116" spans="1:1" ht="15.75" customHeight="1" x14ac:dyDescent="0.35">
      <c r="A116" s="1"/>
    </row>
    <row r="117" spans="1:1" ht="15.75" customHeight="1" x14ac:dyDescent="0.35">
      <c r="A117" s="1"/>
    </row>
    <row r="118" spans="1:1" ht="15.75" customHeight="1" x14ac:dyDescent="0.35">
      <c r="A118" s="1"/>
    </row>
    <row r="119" spans="1:1" ht="15.75" customHeight="1" x14ac:dyDescent="0.35">
      <c r="A119" s="1"/>
    </row>
    <row r="120" spans="1:1" ht="15.75" customHeight="1" x14ac:dyDescent="0.35">
      <c r="A120" s="1"/>
    </row>
    <row r="121" spans="1:1" ht="15.75" customHeight="1" x14ac:dyDescent="0.35">
      <c r="A121" s="1"/>
    </row>
    <row r="122" spans="1:1" ht="15.75" customHeight="1" x14ac:dyDescent="0.35">
      <c r="A122" s="1"/>
    </row>
    <row r="123" spans="1:1" ht="15.75" customHeight="1" x14ac:dyDescent="0.35">
      <c r="A123" s="1"/>
    </row>
    <row r="124" spans="1:1" ht="15.75" customHeight="1" x14ac:dyDescent="0.35">
      <c r="A124" s="1"/>
    </row>
    <row r="125" spans="1:1" ht="15.75" customHeight="1" x14ac:dyDescent="0.35">
      <c r="A125" s="1"/>
    </row>
    <row r="126" spans="1:1" ht="15.75" customHeight="1" x14ac:dyDescent="0.35">
      <c r="A126" s="1"/>
    </row>
    <row r="127" spans="1:1" ht="15.75" customHeight="1" x14ac:dyDescent="0.35">
      <c r="A127" s="1"/>
    </row>
    <row r="128" spans="1:1" ht="15.75" customHeight="1" x14ac:dyDescent="0.35">
      <c r="A128" s="1"/>
    </row>
    <row r="129" spans="1:1" ht="15.75" customHeight="1" x14ac:dyDescent="0.35">
      <c r="A129" s="1"/>
    </row>
    <row r="130" spans="1:1" ht="15.75" customHeight="1" x14ac:dyDescent="0.35">
      <c r="A130" s="1"/>
    </row>
    <row r="131" spans="1:1" ht="15.75" customHeight="1" x14ac:dyDescent="0.35">
      <c r="A131" s="1"/>
    </row>
    <row r="132" spans="1:1" ht="15.75" customHeight="1" x14ac:dyDescent="0.35">
      <c r="A132" s="1"/>
    </row>
    <row r="133" spans="1:1" ht="15.75" customHeight="1" x14ac:dyDescent="0.35">
      <c r="A133" s="1"/>
    </row>
    <row r="134" spans="1:1" ht="15.75" customHeight="1" x14ac:dyDescent="0.35">
      <c r="A134" s="1"/>
    </row>
    <row r="135" spans="1:1" ht="15.75" customHeight="1" x14ac:dyDescent="0.35">
      <c r="A135" s="1"/>
    </row>
    <row r="136" spans="1:1" ht="15.75" customHeight="1" x14ac:dyDescent="0.35">
      <c r="A136" s="1"/>
    </row>
    <row r="137" spans="1:1" ht="15.75" customHeight="1" x14ac:dyDescent="0.35">
      <c r="A137" s="1"/>
    </row>
    <row r="138" spans="1:1" ht="15.75" customHeight="1" x14ac:dyDescent="0.35">
      <c r="A138" s="1"/>
    </row>
    <row r="139" spans="1:1" ht="15.75" customHeight="1" x14ac:dyDescent="0.35">
      <c r="A139" s="1"/>
    </row>
    <row r="140" spans="1:1" ht="15.75" customHeight="1" x14ac:dyDescent="0.35">
      <c r="A140" s="1"/>
    </row>
    <row r="141" spans="1:1" ht="15.75" customHeight="1" x14ac:dyDescent="0.35">
      <c r="A141" s="1"/>
    </row>
    <row r="142" spans="1:1" ht="15.75" customHeight="1" x14ac:dyDescent="0.35">
      <c r="A142" s="1"/>
    </row>
    <row r="143" spans="1:1" ht="15.75" customHeight="1" x14ac:dyDescent="0.35">
      <c r="A143" s="1"/>
    </row>
    <row r="144" spans="1:1" ht="15.75" customHeight="1" x14ac:dyDescent="0.35">
      <c r="A144" s="1"/>
    </row>
    <row r="145" spans="1:1" ht="15.75" customHeight="1" x14ac:dyDescent="0.35">
      <c r="A145" s="1"/>
    </row>
    <row r="146" spans="1:1" ht="15.75" customHeight="1" x14ac:dyDescent="0.35">
      <c r="A146" s="1"/>
    </row>
    <row r="147" spans="1:1" ht="15.75" customHeight="1" x14ac:dyDescent="0.35">
      <c r="A147" s="1"/>
    </row>
    <row r="148" spans="1:1" ht="15.75" customHeight="1" x14ac:dyDescent="0.35">
      <c r="A148" s="1"/>
    </row>
    <row r="149" spans="1:1" ht="15.75" customHeight="1" x14ac:dyDescent="0.35">
      <c r="A149" s="1"/>
    </row>
    <row r="150" spans="1:1" ht="15.75" customHeight="1" x14ac:dyDescent="0.35">
      <c r="A150" s="1"/>
    </row>
    <row r="151" spans="1:1" ht="15.75" customHeight="1" x14ac:dyDescent="0.35">
      <c r="A151" s="1"/>
    </row>
    <row r="152" spans="1:1" ht="15.75" customHeight="1" x14ac:dyDescent="0.35">
      <c r="A152" s="1"/>
    </row>
    <row r="153" spans="1:1" ht="15.75" customHeight="1" x14ac:dyDescent="0.35">
      <c r="A153" s="1"/>
    </row>
    <row r="154" spans="1:1" ht="15.75" customHeight="1" x14ac:dyDescent="0.35">
      <c r="A154" s="1"/>
    </row>
    <row r="155" spans="1:1" ht="15.75" customHeight="1" x14ac:dyDescent="0.35">
      <c r="A155" s="1"/>
    </row>
    <row r="156" spans="1:1" ht="15.75" customHeight="1" x14ac:dyDescent="0.35">
      <c r="A156" s="1"/>
    </row>
    <row r="157" spans="1:1" ht="15.75" customHeight="1" x14ac:dyDescent="0.35">
      <c r="A157" s="1"/>
    </row>
    <row r="158" spans="1:1" ht="15.75" customHeight="1" x14ac:dyDescent="0.35">
      <c r="A158" s="1"/>
    </row>
    <row r="159" spans="1:1" ht="15.75" customHeight="1" x14ac:dyDescent="0.35">
      <c r="A159" s="1"/>
    </row>
    <row r="160" spans="1:1" ht="15.75" customHeight="1" x14ac:dyDescent="0.35">
      <c r="A160" s="1"/>
    </row>
    <row r="161" spans="1:1" ht="15.75" customHeight="1" x14ac:dyDescent="0.35">
      <c r="A161" s="1"/>
    </row>
    <row r="162" spans="1:1" ht="15.75" customHeight="1" x14ac:dyDescent="0.35">
      <c r="A162" s="1"/>
    </row>
    <row r="163" spans="1:1" ht="15.75" customHeight="1" x14ac:dyDescent="0.35">
      <c r="A163" s="1"/>
    </row>
    <row r="164" spans="1:1" ht="15.75" customHeight="1" x14ac:dyDescent="0.35">
      <c r="A164" s="1"/>
    </row>
    <row r="165" spans="1:1" ht="15.75" customHeight="1" x14ac:dyDescent="0.35">
      <c r="A165" s="1"/>
    </row>
    <row r="166" spans="1:1" ht="15.75" customHeight="1" x14ac:dyDescent="0.35">
      <c r="A166" s="1"/>
    </row>
    <row r="167" spans="1:1" ht="15.75" customHeight="1" x14ac:dyDescent="0.35">
      <c r="A167" s="1"/>
    </row>
    <row r="168" spans="1:1" ht="15.75" customHeight="1" x14ac:dyDescent="0.35">
      <c r="A168" s="1"/>
    </row>
    <row r="169" spans="1:1" ht="15.75" customHeight="1" x14ac:dyDescent="0.35">
      <c r="A169" s="1"/>
    </row>
    <row r="170" spans="1:1" ht="15.75" customHeight="1" x14ac:dyDescent="0.35">
      <c r="A170" s="1"/>
    </row>
    <row r="171" spans="1:1" ht="15.75" customHeight="1" x14ac:dyDescent="0.35">
      <c r="A171" s="1"/>
    </row>
    <row r="172" spans="1:1" ht="15.75" customHeight="1" x14ac:dyDescent="0.35">
      <c r="A172" s="1"/>
    </row>
    <row r="173" spans="1:1" ht="15.75" customHeight="1" x14ac:dyDescent="0.35">
      <c r="A173" s="1"/>
    </row>
    <row r="174" spans="1:1" ht="15.75" customHeight="1" x14ac:dyDescent="0.35">
      <c r="A174" s="1"/>
    </row>
    <row r="175" spans="1:1" ht="15.75" customHeight="1" x14ac:dyDescent="0.35">
      <c r="A175" s="1"/>
    </row>
    <row r="176" spans="1:1" ht="15.75" customHeight="1" x14ac:dyDescent="0.35">
      <c r="A176" s="1"/>
    </row>
    <row r="177" spans="1:1" ht="15.75" customHeight="1" x14ac:dyDescent="0.35">
      <c r="A177" s="1"/>
    </row>
    <row r="178" spans="1:1" ht="15.75" customHeight="1" x14ac:dyDescent="0.35">
      <c r="A178" s="1"/>
    </row>
    <row r="179" spans="1:1" ht="15.75" customHeight="1" x14ac:dyDescent="0.35">
      <c r="A179" s="1"/>
    </row>
    <row r="180" spans="1:1" ht="15.75" customHeight="1" x14ac:dyDescent="0.35">
      <c r="A180" s="1"/>
    </row>
    <row r="181" spans="1:1" ht="15.75" customHeight="1" x14ac:dyDescent="0.35">
      <c r="A181" s="1"/>
    </row>
    <row r="182" spans="1:1" ht="15.75" customHeight="1" x14ac:dyDescent="0.35">
      <c r="A182" s="1"/>
    </row>
    <row r="183" spans="1:1" ht="15.75" customHeight="1" x14ac:dyDescent="0.35">
      <c r="A183" s="1"/>
    </row>
    <row r="184" spans="1:1" ht="15.75" customHeight="1" x14ac:dyDescent="0.35">
      <c r="A184" s="1"/>
    </row>
    <row r="185" spans="1:1" ht="15.75" customHeight="1" x14ac:dyDescent="0.35">
      <c r="A185" s="1"/>
    </row>
    <row r="186" spans="1:1" ht="15.75" customHeight="1" x14ac:dyDescent="0.35">
      <c r="A186" s="1"/>
    </row>
    <row r="187" spans="1:1" ht="15.75" customHeight="1" x14ac:dyDescent="0.35">
      <c r="A187" s="1"/>
    </row>
    <row r="188" spans="1:1" ht="15.75" customHeight="1" x14ac:dyDescent="0.35">
      <c r="A188" s="1"/>
    </row>
    <row r="189" spans="1:1" ht="15.75" customHeight="1" x14ac:dyDescent="0.35">
      <c r="A189" s="1"/>
    </row>
    <row r="190" spans="1:1" ht="15.75" customHeight="1" x14ac:dyDescent="0.35">
      <c r="A190" s="1"/>
    </row>
    <row r="191" spans="1:1" ht="15.75" customHeight="1" x14ac:dyDescent="0.35">
      <c r="A191" s="1"/>
    </row>
    <row r="192" spans="1:1" ht="15.75" customHeight="1" x14ac:dyDescent="0.35">
      <c r="A192" s="1"/>
    </row>
    <row r="193" spans="1:1" ht="15.75" customHeight="1" x14ac:dyDescent="0.35">
      <c r="A193" s="1"/>
    </row>
    <row r="194" spans="1:1" ht="15.75" customHeight="1" x14ac:dyDescent="0.35">
      <c r="A194" s="1"/>
    </row>
    <row r="195" spans="1:1" ht="15.75" customHeight="1" x14ac:dyDescent="0.35">
      <c r="A195" s="1"/>
    </row>
    <row r="196" spans="1:1" ht="15.75" customHeight="1" x14ac:dyDescent="0.35">
      <c r="A196" s="1"/>
    </row>
    <row r="197" spans="1:1" ht="15.75" customHeight="1" x14ac:dyDescent="0.35">
      <c r="A197" s="1"/>
    </row>
    <row r="198" spans="1:1" ht="15.75" customHeight="1" x14ac:dyDescent="0.35">
      <c r="A198" s="1"/>
    </row>
    <row r="199" spans="1:1" ht="15.75" customHeight="1" x14ac:dyDescent="0.35">
      <c r="A199" s="1"/>
    </row>
    <row r="200" spans="1:1" ht="15.75" customHeight="1" x14ac:dyDescent="0.35">
      <c r="A200" s="1"/>
    </row>
    <row r="201" spans="1:1" ht="15.75" customHeight="1" x14ac:dyDescent="0.35">
      <c r="A201" s="1"/>
    </row>
    <row r="202" spans="1:1" ht="15.75" customHeight="1" x14ac:dyDescent="0.35">
      <c r="A202" s="1"/>
    </row>
    <row r="203" spans="1:1" ht="15.75" customHeight="1" x14ac:dyDescent="0.35">
      <c r="A203" s="1"/>
    </row>
    <row r="204" spans="1:1" ht="15.75" customHeight="1" x14ac:dyDescent="0.35">
      <c r="A204" s="1"/>
    </row>
    <row r="205" spans="1:1" ht="15.75" customHeight="1" x14ac:dyDescent="0.35">
      <c r="A205" s="1"/>
    </row>
    <row r="206" spans="1:1" ht="15.75" customHeight="1" x14ac:dyDescent="0.35">
      <c r="A206" s="1"/>
    </row>
    <row r="207" spans="1:1" ht="15.75" customHeight="1" x14ac:dyDescent="0.35">
      <c r="A207" s="1"/>
    </row>
    <row r="208" spans="1:1" ht="15.75" customHeight="1" x14ac:dyDescent="0.35">
      <c r="A208" s="1"/>
    </row>
    <row r="209" spans="1:1" ht="15.75" customHeight="1" x14ac:dyDescent="0.35">
      <c r="A209" s="1"/>
    </row>
    <row r="210" spans="1:1" ht="15.75" customHeight="1" x14ac:dyDescent="0.35">
      <c r="A210" s="1"/>
    </row>
    <row r="211" spans="1:1" ht="15.75" customHeight="1" x14ac:dyDescent="0.35">
      <c r="A211" s="1"/>
    </row>
    <row r="212" spans="1:1" ht="15.75" customHeight="1" x14ac:dyDescent="0.35">
      <c r="A212" s="1"/>
    </row>
    <row r="213" spans="1:1" ht="15.75" customHeight="1" x14ac:dyDescent="0.35">
      <c r="A213" s="1"/>
    </row>
    <row r="214" spans="1:1" ht="15.75" customHeight="1" x14ac:dyDescent="0.35">
      <c r="A214" s="1"/>
    </row>
    <row r="215" spans="1:1" ht="15.75" customHeight="1" x14ac:dyDescent="0.35">
      <c r="A215" s="1"/>
    </row>
    <row r="216" spans="1:1" ht="15.75" customHeight="1" x14ac:dyDescent="0.35">
      <c r="A216" s="1"/>
    </row>
    <row r="217" spans="1:1" ht="15.75" customHeight="1" x14ac:dyDescent="0.35">
      <c r="A217" s="1"/>
    </row>
    <row r="218" spans="1:1" ht="15.75" customHeight="1" x14ac:dyDescent="0.35">
      <c r="A218" s="1"/>
    </row>
    <row r="219" spans="1:1" ht="15.75" customHeight="1" x14ac:dyDescent="0.35">
      <c r="A219" s="1"/>
    </row>
    <row r="220" spans="1:1" ht="15.75" customHeight="1" x14ac:dyDescent="0.35">
      <c r="A220" s="1"/>
    </row>
    <row r="221" spans="1:1" ht="15.75" customHeight="1" x14ac:dyDescent="0.35">
      <c r="A221" s="1"/>
    </row>
    <row r="222" spans="1:1" ht="15.75" customHeight="1" x14ac:dyDescent="0.35">
      <c r="A222" s="1"/>
    </row>
    <row r="223" spans="1:1" ht="15.75" customHeight="1" x14ac:dyDescent="0.35">
      <c r="A223" s="1"/>
    </row>
    <row r="224" spans="1:1" ht="15.75" customHeight="1" x14ac:dyDescent="0.35">
      <c r="A224" s="1"/>
    </row>
    <row r="225" spans="1:1" ht="15.75" customHeight="1" x14ac:dyDescent="0.35">
      <c r="A225" s="1"/>
    </row>
    <row r="226" spans="1:1" ht="15.75" customHeight="1" x14ac:dyDescent="0.35">
      <c r="A226" s="1"/>
    </row>
    <row r="227" spans="1:1" ht="15.75" customHeight="1" x14ac:dyDescent="0.35">
      <c r="A227" s="1"/>
    </row>
    <row r="228" spans="1:1" ht="15.75" customHeight="1" x14ac:dyDescent="0.35">
      <c r="A228" s="1"/>
    </row>
    <row r="229" spans="1:1" ht="15.75" customHeight="1" x14ac:dyDescent="0.35">
      <c r="A229" s="1"/>
    </row>
    <row r="230" spans="1:1" ht="15.75" customHeight="1" x14ac:dyDescent="0.35">
      <c r="A230" s="1"/>
    </row>
    <row r="231" spans="1:1" ht="15.75" customHeight="1" x14ac:dyDescent="0.35">
      <c r="A231" s="1"/>
    </row>
    <row r="232" spans="1:1" ht="15.75" customHeight="1" x14ac:dyDescent="0.35">
      <c r="A232" s="1"/>
    </row>
    <row r="233" spans="1:1" ht="15.75" customHeight="1" x14ac:dyDescent="0.35">
      <c r="A233" s="1"/>
    </row>
    <row r="234" spans="1:1" ht="15.75" customHeight="1" x14ac:dyDescent="0.35">
      <c r="A234" s="1"/>
    </row>
    <row r="235" spans="1:1" ht="15.75" customHeight="1" x14ac:dyDescent="0.35">
      <c r="A235" s="1"/>
    </row>
    <row r="236" spans="1:1" ht="15.75" customHeight="1" x14ac:dyDescent="0.35">
      <c r="A236" s="1"/>
    </row>
    <row r="237" spans="1:1" ht="15.75" customHeight="1" x14ac:dyDescent="0.35">
      <c r="A237" s="1"/>
    </row>
    <row r="238" spans="1:1" ht="15.75" customHeight="1" x14ac:dyDescent="0.35">
      <c r="A238" s="1"/>
    </row>
    <row r="239" spans="1:1" ht="15.75" customHeight="1" x14ac:dyDescent="0.35">
      <c r="A239" s="1"/>
    </row>
    <row r="240" spans="1:1" ht="15.75" customHeight="1" x14ac:dyDescent="0.35">
      <c r="A240" s="1"/>
    </row>
    <row r="241" spans="1:1" ht="15.75" customHeight="1" x14ac:dyDescent="0.35">
      <c r="A241" s="1"/>
    </row>
    <row r="242" spans="1:1" ht="15.75" customHeight="1" x14ac:dyDescent="0.35">
      <c r="A242" s="1"/>
    </row>
    <row r="243" spans="1:1" ht="15.75" customHeight="1" x14ac:dyDescent="0.35">
      <c r="A243" s="1"/>
    </row>
    <row r="244" spans="1:1" ht="15.75" customHeight="1" x14ac:dyDescent="0.35">
      <c r="A244" s="1"/>
    </row>
    <row r="245" spans="1:1" ht="15.75" customHeight="1" x14ac:dyDescent="0.35">
      <c r="A245" s="1"/>
    </row>
    <row r="246" spans="1:1" ht="15.75" customHeight="1" x14ac:dyDescent="0.35">
      <c r="A246" s="1"/>
    </row>
    <row r="247" spans="1:1" ht="15.75" customHeight="1" x14ac:dyDescent="0.35">
      <c r="A247" s="1"/>
    </row>
    <row r="248" spans="1:1" ht="15.75" customHeight="1" x14ac:dyDescent="0.35">
      <c r="A248" s="1"/>
    </row>
    <row r="249" spans="1:1" ht="15.75" customHeight="1" x14ac:dyDescent="0.35">
      <c r="A249" s="1"/>
    </row>
    <row r="250" spans="1:1" ht="15.75" customHeight="1" x14ac:dyDescent="0.35">
      <c r="A250" s="1"/>
    </row>
    <row r="251" spans="1:1" ht="15.75" customHeight="1" x14ac:dyDescent="0.35">
      <c r="A251" s="1"/>
    </row>
    <row r="252" spans="1:1" ht="15.75" customHeight="1" x14ac:dyDescent="0.35">
      <c r="A252" s="1"/>
    </row>
    <row r="253" spans="1:1" ht="15.75" customHeight="1" x14ac:dyDescent="0.35">
      <c r="A253" s="1"/>
    </row>
    <row r="254" spans="1:1" ht="15.75" customHeight="1" x14ac:dyDescent="0.35">
      <c r="A254" s="1"/>
    </row>
    <row r="255" spans="1:1" ht="15.75" customHeight="1" x14ac:dyDescent="0.35">
      <c r="A255" s="1"/>
    </row>
    <row r="256" spans="1:1" ht="15.75" customHeight="1" x14ac:dyDescent="0.35">
      <c r="A256" s="1"/>
    </row>
    <row r="257" spans="1:1" ht="15.75" customHeight="1" x14ac:dyDescent="0.35">
      <c r="A257" s="1"/>
    </row>
    <row r="258" spans="1:1" ht="15.75" customHeight="1" x14ac:dyDescent="0.35">
      <c r="A258" s="1"/>
    </row>
    <row r="259" spans="1:1" ht="15.75" customHeight="1" x14ac:dyDescent="0.35">
      <c r="A259" s="1"/>
    </row>
    <row r="260" spans="1:1" ht="15.75" customHeight="1" x14ac:dyDescent="0.35">
      <c r="A260" s="1"/>
    </row>
    <row r="261" spans="1:1" ht="15.75" customHeight="1" x14ac:dyDescent="0.35">
      <c r="A261" s="1"/>
    </row>
    <row r="262" spans="1:1" ht="15.75" customHeight="1" x14ac:dyDescent="0.35">
      <c r="A262" s="1"/>
    </row>
    <row r="263" spans="1:1" ht="15.75" customHeight="1" x14ac:dyDescent="0.35">
      <c r="A263" s="1"/>
    </row>
    <row r="264" spans="1:1" ht="15.75" customHeight="1" x14ac:dyDescent="0.35">
      <c r="A264" s="1"/>
    </row>
    <row r="265" spans="1:1" ht="15.75" customHeight="1" x14ac:dyDescent="0.35">
      <c r="A265" s="1"/>
    </row>
    <row r="266" spans="1:1" ht="15.75" customHeight="1" x14ac:dyDescent="0.35">
      <c r="A266" s="1"/>
    </row>
    <row r="267" spans="1:1" ht="15.75" customHeight="1" x14ac:dyDescent="0.35">
      <c r="A267" s="1"/>
    </row>
    <row r="268" spans="1:1" ht="15.75" customHeight="1" x14ac:dyDescent="0.35">
      <c r="A268" s="1"/>
    </row>
    <row r="269" spans="1:1" ht="15.75" customHeight="1" x14ac:dyDescent="0.35">
      <c r="A269" s="1"/>
    </row>
    <row r="270" spans="1:1" ht="15.75" customHeight="1" x14ac:dyDescent="0.35">
      <c r="A270" s="1"/>
    </row>
    <row r="271" spans="1:1" ht="15.75" customHeight="1" x14ac:dyDescent="0.35">
      <c r="A271" s="1"/>
    </row>
    <row r="272" spans="1:1" ht="15.75" customHeight="1" x14ac:dyDescent="0.35">
      <c r="A272" s="1"/>
    </row>
    <row r="273" spans="1:1" ht="15.75" customHeight="1" x14ac:dyDescent="0.35">
      <c r="A273" s="1"/>
    </row>
    <row r="274" spans="1:1" ht="15.75" customHeight="1" x14ac:dyDescent="0.35">
      <c r="A274" s="1"/>
    </row>
    <row r="275" spans="1:1" ht="15.75" customHeight="1" x14ac:dyDescent="0.35">
      <c r="A275" s="1"/>
    </row>
    <row r="276" spans="1:1" ht="15.75" customHeight="1" x14ac:dyDescent="0.35">
      <c r="A276" s="1"/>
    </row>
    <row r="277" spans="1:1" ht="15.75" customHeight="1" x14ac:dyDescent="0.35">
      <c r="A277" s="1"/>
    </row>
    <row r="278" spans="1:1" ht="15.75" customHeight="1" x14ac:dyDescent="0.35">
      <c r="A278" s="1"/>
    </row>
    <row r="279" spans="1:1" ht="15.75" customHeight="1" x14ac:dyDescent="0.35">
      <c r="A279" s="1"/>
    </row>
    <row r="280" spans="1:1" ht="15.75" customHeight="1" x14ac:dyDescent="0.35">
      <c r="A280" s="1"/>
    </row>
    <row r="281" spans="1:1" ht="15.75" customHeight="1" x14ac:dyDescent="0.35">
      <c r="A281" s="1"/>
    </row>
    <row r="282" spans="1:1" ht="15.75" customHeight="1" x14ac:dyDescent="0.35">
      <c r="A282" s="1"/>
    </row>
    <row r="283" spans="1:1" ht="15.75" customHeight="1" x14ac:dyDescent="0.35">
      <c r="A283" s="1"/>
    </row>
    <row r="284" spans="1:1" ht="15.75" customHeight="1" x14ac:dyDescent="0.35">
      <c r="A284" s="1"/>
    </row>
    <row r="285" spans="1:1" ht="15.75" customHeight="1" x14ac:dyDescent="0.35">
      <c r="A285" s="1"/>
    </row>
    <row r="286" spans="1:1" ht="15.75" customHeight="1" x14ac:dyDescent="0.35">
      <c r="A286" s="1"/>
    </row>
    <row r="287" spans="1:1" ht="15.75" customHeight="1" x14ac:dyDescent="0.35">
      <c r="A287" s="1"/>
    </row>
    <row r="288" spans="1:1" ht="15.75" customHeight="1" x14ac:dyDescent="0.35">
      <c r="A288" s="1"/>
    </row>
    <row r="289" spans="1:1" ht="15.75" customHeight="1" x14ac:dyDescent="0.35">
      <c r="A289" s="1"/>
    </row>
    <row r="290" spans="1:1" ht="15.75" customHeight="1" x14ac:dyDescent="0.35">
      <c r="A290" s="1"/>
    </row>
    <row r="291" spans="1:1" ht="15.75" customHeight="1" x14ac:dyDescent="0.35">
      <c r="A291" s="1"/>
    </row>
    <row r="292" spans="1:1" ht="15.75" customHeight="1" x14ac:dyDescent="0.35">
      <c r="A292" s="1"/>
    </row>
    <row r="293" spans="1:1" ht="15.75" customHeight="1" x14ac:dyDescent="0.35">
      <c r="A293" s="1"/>
    </row>
    <row r="294" spans="1:1" ht="15.75" customHeight="1" x14ac:dyDescent="0.35">
      <c r="A294" s="1"/>
    </row>
    <row r="295" spans="1:1" ht="15.75" customHeight="1" x14ac:dyDescent="0.35">
      <c r="A295" s="1"/>
    </row>
    <row r="296" spans="1:1" ht="15.75" customHeight="1" x14ac:dyDescent="0.35">
      <c r="A296" s="1"/>
    </row>
    <row r="297" spans="1:1" ht="15.75" customHeight="1" x14ac:dyDescent="0.35">
      <c r="A297" s="1"/>
    </row>
    <row r="298" spans="1:1" ht="15.75" customHeight="1" x14ac:dyDescent="0.35">
      <c r="A298" s="1"/>
    </row>
    <row r="299" spans="1:1" ht="15.75" customHeight="1" x14ac:dyDescent="0.35">
      <c r="A299" s="1"/>
    </row>
    <row r="300" spans="1:1" ht="15.75" customHeight="1" x14ac:dyDescent="0.35">
      <c r="A300" s="1"/>
    </row>
    <row r="301" spans="1:1" ht="15.75" customHeight="1" x14ac:dyDescent="0.35">
      <c r="A301" s="1"/>
    </row>
    <row r="302" spans="1:1" ht="15.75" customHeight="1" x14ac:dyDescent="0.35">
      <c r="A302" s="1"/>
    </row>
    <row r="303" spans="1:1" ht="15.75" customHeight="1" x14ac:dyDescent="0.35">
      <c r="A303" s="1"/>
    </row>
    <row r="304" spans="1:1" ht="15.75" customHeight="1" x14ac:dyDescent="0.35">
      <c r="A304" s="1"/>
    </row>
    <row r="305" spans="1:1" ht="15.75" customHeight="1" x14ac:dyDescent="0.35">
      <c r="A305" s="1"/>
    </row>
    <row r="306" spans="1:1" ht="15.75" customHeight="1" x14ac:dyDescent="0.35">
      <c r="A306" s="1"/>
    </row>
    <row r="307" spans="1:1" ht="15.75" customHeight="1" x14ac:dyDescent="0.35">
      <c r="A307" s="1"/>
    </row>
    <row r="308" spans="1:1" ht="15.75" customHeight="1" x14ac:dyDescent="0.35">
      <c r="A308" s="1"/>
    </row>
    <row r="309" spans="1:1" ht="15.75" customHeight="1" x14ac:dyDescent="0.35">
      <c r="A309" s="1"/>
    </row>
    <row r="310" spans="1:1" ht="15.75" customHeight="1" x14ac:dyDescent="0.35">
      <c r="A310" s="1"/>
    </row>
    <row r="311" spans="1:1" ht="15.75" customHeight="1" x14ac:dyDescent="0.35">
      <c r="A311" s="1"/>
    </row>
    <row r="312" spans="1:1" ht="15.75" customHeight="1" x14ac:dyDescent="0.35">
      <c r="A312" s="1"/>
    </row>
    <row r="313" spans="1:1" ht="15.75" customHeight="1" x14ac:dyDescent="0.35">
      <c r="A313" s="1"/>
    </row>
    <row r="314" spans="1:1" ht="15.75" customHeight="1" x14ac:dyDescent="0.35">
      <c r="A314" s="1"/>
    </row>
    <row r="315" spans="1:1" ht="15.75" customHeight="1" x14ac:dyDescent="0.35">
      <c r="A315" s="1"/>
    </row>
    <row r="316" spans="1:1" ht="15.75" customHeight="1" x14ac:dyDescent="0.35">
      <c r="A316" s="1"/>
    </row>
    <row r="317" spans="1:1" ht="15.75" customHeight="1" x14ac:dyDescent="0.35">
      <c r="A317" s="1"/>
    </row>
    <row r="318" spans="1:1" ht="15.75" customHeight="1" x14ac:dyDescent="0.35">
      <c r="A318" s="1"/>
    </row>
    <row r="319" spans="1:1" ht="15.75" customHeight="1" x14ac:dyDescent="0.35">
      <c r="A319" s="1"/>
    </row>
    <row r="320" spans="1:1" ht="15.75" customHeight="1" x14ac:dyDescent="0.35">
      <c r="A320" s="1"/>
    </row>
    <row r="321" spans="1:1" ht="15.75" customHeight="1" x14ac:dyDescent="0.35">
      <c r="A321" s="1"/>
    </row>
    <row r="322" spans="1:1" ht="15.75" customHeight="1" x14ac:dyDescent="0.35">
      <c r="A322" s="1"/>
    </row>
    <row r="323" spans="1:1" ht="15.75" customHeight="1" x14ac:dyDescent="0.35">
      <c r="A323" s="1"/>
    </row>
    <row r="324" spans="1:1" ht="15.75" customHeight="1" x14ac:dyDescent="0.35">
      <c r="A324" s="1"/>
    </row>
    <row r="325" spans="1:1" ht="15.75" customHeight="1" x14ac:dyDescent="0.35">
      <c r="A325" s="1"/>
    </row>
    <row r="326" spans="1:1" ht="15.75" customHeight="1" x14ac:dyDescent="0.35">
      <c r="A326" s="1"/>
    </row>
    <row r="327" spans="1:1" ht="15.75" customHeight="1" x14ac:dyDescent="0.35">
      <c r="A327" s="1"/>
    </row>
    <row r="328" spans="1:1" ht="15.75" customHeight="1" x14ac:dyDescent="0.35">
      <c r="A328" s="1"/>
    </row>
    <row r="329" spans="1:1" ht="15.75" customHeight="1" x14ac:dyDescent="0.35">
      <c r="A329" s="1"/>
    </row>
    <row r="330" spans="1:1" ht="15.75" customHeight="1" x14ac:dyDescent="0.35">
      <c r="A330" s="1"/>
    </row>
    <row r="331" spans="1:1" ht="15.75" customHeight="1" x14ac:dyDescent="0.35">
      <c r="A331" s="1"/>
    </row>
    <row r="332" spans="1:1" ht="15.75" customHeight="1" x14ac:dyDescent="0.35">
      <c r="A332" s="1"/>
    </row>
    <row r="333" spans="1:1" ht="15.75" customHeight="1" x14ac:dyDescent="0.35">
      <c r="A333" s="1"/>
    </row>
    <row r="334" spans="1:1" ht="15.75" customHeight="1" x14ac:dyDescent="0.35">
      <c r="A334" s="1"/>
    </row>
    <row r="335" spans="1:1" ht="15.75" customHeight="1" x14ac:dyDescent="0.35">
      <c r="A335" s="1"/>
    </row>
    <row r="336" spans="1:1" ht="15.75" customHeight="1" x14ac:dyDescent="0.35">
      <c r="A336" s="1"/>
    </row>
    <row r="337" spans="1:1" ht="15.75" customHeight="1" x14ac:dyDescent="0.35">
      <c r="A337" s="1"/>
    </row>
    <row r="338" spans="1:1" ht="15.75" customHeight="1" x14ac:dyDescent="0.35">
      <c r="A338" s="1"/>
    </row>
    <row r="339" spans="1:1" ht="15.75" customHeight="1" x14ac:dyDescent="0.35">
      <c r="A339" s="1"/>
    </row>
    <row r="340" spans="1:1" ht="15.75" customHeight="1" x14ac:dyDescent="0.35">
      <c r="A340" s="1"/>
    </row>
    <row r="341" spans="1:1" ht="15.75" customHeight="1" x14ac:dyDescent="0.35">
      <c r="A341" s="1"/>
    </row>
    <row r="342" spans="1:1" ht="15.75" customHeight="1" x14ac:dyDescent="0.35">
      <c r="A342" s="1"/>
    </row>
    <row r="343" spans="1:1" ht="15.75" customHeight="1" x14ac:dyDescent="0.35">
      <c r="A343" s="1"/>
    </row>
    <row r="344" spans="1:1" ht="15.75" customHeight="1" x14ac:dyDescent="0.35">
      <c r="A344" s="1"/>
    </row>
    <row r="345" spans="1:1" ht="15.75" customHeight="1" x14ac:dyDescent="0.35">
      <c r="A345" s="1"/>
    </row>
    <row r="346" spans="1:1" ht="15.75" customHeight="1" x14ac:dyDescent="0.35">
      <c r="A346" s="1"/>
    </row>
    <row r="347" spans="1:1" ht="15.75" customHeight="1" x14ac:dyDescent="0.35">
      <c r="A347" s="1"/>
    </row>
    <row r="348" spans="1:1" ht="15.75" customHeight="1" x14ac:dyDescent="0.35">
      <c r="A348" s="1"/>
    </row>
    <row r="349" spans="1:1" ht="15.75" customHeight="1" x14ac:dyDescent="0.35">
      <c r="A349" s="1"/>
    </row>
    <row r="350" spans="1:1" ht="15.75" customHeight="1" x14ac:dyDescent="0.35">
      <c r="A350" s="1"/>
    </row>
    <row r="351" spans="1:1" ht="15.75" customHeight="1" x14ac:dyDescent="0.35">
      <c r="A351" s="1"/>
    </row>
    <row r="352" spans="1:1" ht="15.75" customHeight="1" x14ac:dyDescent="0.35">
      <c r="A352" s="1"/>
    </row>
    <row r="353" spans="1:1" ht="15.75" customHeight="1" x14ac:dyDescent="0.35">
      <c r="A353" s="1"/>
    </row>
    <row r="354" spans="1:1" ht="15.75" customHeight="1" x14ac:dyDescent="0.35">
      <c r="A354" s="1"/>
    </row>
    <row r="355" spans="1:1" ht="15.75" customHeight="1" x14ac:dyDescent="0.35">
      <c r="A355" s="1"/>
    </row>
    <row r="356" spans="1:1" ht="15.75" customHeight="1" x14ac:dyDescent="0.35">
      <c r="A356" s="1"/>
    </row>
    <row r="357" spans="1:1" ht="15.75" customHeight="1" x14ac:dyDescent="0.35">
      <c r="A357" s="1"/>
    </row>
    <row r="358" spans="1:1" ht="15.75" customHeight="1" x14ac:dyDescent="0.35">
      <c r="A358" s="1"/>
    </row>
    <row r="359" spans="1:1" ht="15.75" customHeight="1" x14ac:dyDescent="0.35">
      <c r="A359" s="1"/>
    </row>
    <row r="360" spans="1:1" ht="15.75" customHeight="1" x14ac:dyDescent="0.35">
      <c r="A360" s="1"/>
    </row>
    <row r="361" spans="1:1" ht="15.75" customHeight="1" x14ac:dyDescent="0.35">
      <c r="A361" s="1"/>
    </row>
    <row r="362" spans="1:1" ht="15.75" customHeight="1" x14ac:dyDescent="0.35">
      <c r="A362" s="1"/>
    </row>
    <row r="363" spans="1:1" ht="15.75" customHeight="1" x14ac:dyDescent="0.35">
      <c r="A363" s="1"/>
    </row>
    <row r="364" spans="1:1" ht="15.75" customHeight="1" x14ac:dyDescent="0.35">
      <c r="A364" s="1"/>
    </row>
    <row r="365" spans="1:1" ht="15.75" customHeight="1" x14ac:dyDescent="0.35">
      <c r="A365" s="1"/>
    </row>
    <row r="366" spans="1:1" ht="15.75" customHeight="1" x14ac:dyDescent="0.35">
      <c r="A366" s="1"/>
    </row>
    <row r="367" spans="1:1" ht="15.75" customHeight="1" x14ac:dyDescent="0.35">
      <c r="A367" s="1"/>
    </row>
    <row r="368" spans="1:1" ht="15.75" customHeight="1" x14ac:dyDescent="0.35">
      <c r="A368" s="1"/>
    </row>
    <row r="369" spans="1:1" ht="15.75" customHeight="1" x14ac:dyDescent="0.35">
      <c r="A369" s="1"/>
    </row>
    <row r="370" spans="1:1" ht="15.75" customHeight="1" x14ac:dyDescent="0.35">
      <c r="A370" s="1"/>
    </row>
    <row r="371" spans="1:1" ht="15.75" customHeight="1" x14ac:dyDescent="0.35">
      <c r="A371" s="1"/>
    </row>
    <row r="372" spans="1:1" ht="15.75" customHeight="1" x14ac:dyDescent="0.35">
      <c r="A372" s="1"/>
    </row>
    <row r="373" spans="1:1" ht="15.75" customHeight="1" x14ac:dyDescent="0.35">
      <c r="A373" s="1"/>
    </row>
    <row r="374" spans="1:1" ht="15.75" customHeight="1" x14ac:dyDescent="0.35">
      <c r="A374" s="1"/>
    </row>
    <row r="375" spans="1:1" ht="15.75" customHeight="1" x14ac:dyDescent="0.35">
      <c r="A375" s="1"/>
    </row>
    <row r="376" spans="1:1" ht="15.75" customHeight="1" x14ac:dyDescent="0.35">
      <c r="A376" s="1"/>
    </row>
    <row r="377" spans="1:1" ht="15.75" customHeight="1" x14ac:dyDescent="0.35">
      <c r="A377" s="1"/>
    </row>
    <row r="378" spans="1:1" ht="15.75" customHeight="1" x14ac:dyDescent="0.35">
      <c r="A378" s="1"/>
    </row>
    <row r="379" spans="1:1" ht="15.75" customHeight="1" x14ac:dyDescent="0.35">
      <c r="A379" s="1"/>
    </row>
    <row r="380" spans="1:1" ht="15.75" customHeight="1" x14ac:dyDescent="0.35">
      <c r="A380" s="1"/>
    </row>
    <row r="381" spans="1:1" ht="15.75" customHeight="1" x14ac:dyDescent="0.35">
      <c r="A381" s="1"/>
    </row>
    <row r="382" spans="1:1" ht="15.75" customHeight="1" x14ac:dyDescent="0.35">
      <c r="A382" s="1"/>
    </row>
    <row r="383" spans="1:1" ht="15.75" customHeight="1" x14ac:dyDescent="0.35">
      <c r="A383" s="1"/>
    </row>
    <row r="384" spans="1:1" ht="15.75" customHeight="1" x14ac:dyDescent="0.35">
      <c r="A384" s="1"/>
    </row>
    <row r="385" spans="1:1" ht="15.75" customHeight="1" x14ac:dyDescent="0.35">
      <c r="A385" s="1"/>
    </row>
    <row r="386" spans="1:1" ht="15.75" customHeight="1" x14ac:dyDescent="0.35">
      <c r="A386" s="1"/>
    </row>
    <row r="387" spans="1:1" ht="15.75" customHeight="1" x14ac:dyDescent="0.35">
      <c r="A387" s="1"/>
    </row>
    <row r="388" spans="1:1" ht="15.75" customHeight="1" x14ac:dyDescent="0.35">
      <c r="A388" s="1"/>
    </row>
    <row r="389" spans="1:1" ht="15.75" customHeight="1" x14ac:dyDescent="0.35">
      <c r="A389" s="1"/>
    </row>
    <row r="390" spans="1:1" ht="15.75" customHeight="1" x14ac:dyDescent="0.35">
      <c r="A390" s="1"/>
    </row>
    <row r="391" spans="1:1" ht="15.75" customHeight="1" x14ac:dyDescent="0.35">
      <c r="A391" s="1"/>
    </row>
    <row r="392" spans="1:1" ht="15.75" customHeight="1" x14ac:dyDescent="0.35">
      <c r="A392" s="1"/>
    </row>
    <row r="393" spans="1:1" ht="15.75" customHeight="1" x14ac:dyDescent="0.35">
      <c r="A393" s="1"/>
    </row>
    <row r="394" spans="1:1" ht="15.75" customHeight="1" x14ac:dyDescent="0.35">
      <c r="A394" s="1"/>
    </row>
    <row r="395" spans="1:1" ht="15.75" customHeight="1" x14ac:dyDescent="0.35">
      <c r="A395" s="1"/>
    </row>
    <row r="396" spans="1:1" ht="15.75" customHeight="1" x14ac:dyDescent="0.35">
      <c r="A396" s="1"/>
    </row>
    <row r="397" spans="1:1" ht="15.75" customHeight="1" x14ac:dyDescent="0.35">
      <c r="A397" s="1"/>
    </row>
    <row r="398" spans="1:1" ht="15.75" customHeight="1" x14ac:dyDescent="0.35">
      <c r="A398" s="1"/>
    </row>
    <row r="399" spans="1:1" ht="15.75" customHeight="1" x14ac:dyDescent="0.35">
      <c r="A399" s="1"/>
    </row>
    <row r="400" spans="1:1" ht="15.75" customHeight="1" x14ac:dyDescent="0.35">
      <c r="A400" s="1"/>
    </row>
    <row r="401" spans="1:1" ht="15.75" customHeight="1" x14ac:dyDescent="0.35">
      <c r="A401" s="1"/>
    </row>
    <row r="402" spans="1:1" ht="15.75" customHeight="1" x14ac:dyDescent="0.35">
      <c r="A402" s="1"/>
    </row>
    <row r="403" spans="1:1" ht="15.75" customHeight="1" x14ac:dyDescent="0.35">
      <c r="A403" s="1"/>
    </row>
    <row r="404" spans="1:1" ht="15.75" customHeight="1" x14ac:dyDescent="0.35">
      <c r="A404" s="1"/>
    </row>
    <row r="405" spans="1:1" ht="15.75" customHeight="1" x14ac:dyDescent="0.35">
      <c r="A405" s="1"/>
    </row>
    <row r="406" spans="1:1" ht="15.75" customHeight="1" x14ac:dyDescent="0.35">
      <c r="A406" s="1"/>
    </row>
    <row r="407" spans="1:1" ht="15.75" customHeight="1" x14ac:dyDescent="0.35">
      <c r="A407" s="1"/>
    </row>
    <row r="408" spans="1:1" ht="15.75" customHeight="1" x14ac:dyDescent="0.35">
      <c r="A408" s="1"/>
    </row>
    <row r="409" spans="1:1" ht="15.75" customHeight="1" x14ac:dyDescent="0.35">
      <c r="A409" s="1"/>
    </row>
    <row r="410" spans="1:1" ht="15.75" customHeight="1" x14ac:dyDescent="0.35">
      <c r="A410" s="1"/>
    </row>
    <row r="411" spans="1:1" ht="15.75" customHeight="1" x14ac:dyDescent="0.35">
      <c r="A411" s="1"/>
    </row>
    <row r="412" spans="1:1" ht="15.75" customHeight="1" x14ac:dyDescent="0.35">
      <c r="A412" s="1"/>
    </row>
    <row r="413" spans="1:1" ht="15.75" customHeight="1" x14ac:dyDescent="0.35">
      <c r="A413" s="1"/>
    </row>
    <row r="414" spans="1:1" ht="15.75" customHeight="1" x14ac:dyDescent="0.35">
      <c r="A414" s="1"/>
    </row>
    <row r="415" spans="1:1" ht="15.75" customHeight="1" x14ac:dyDescent="0.35">
      <c r="A415" s="1"/>
    </row>
    <row r="416" spans="1:1" ht="15.75" customHeight="1" x14ac:dyDescent="0.35">
      <c r="A416" s="1"/>
    </row>
    <row r="417" spans="1:1" ht="15.75" customHeight="1" x14ac:dyDescent="0.35">
      <c r="A417" s="1"/>
    </row>
    <row r="418" spans="1:1" ht="15.75" customHeight="1" x14ac:dyDescent="0.35">
      <c r="A418" s="1"/>
    </row>
    <row r="419" spans="1:1" ht="15.75" customHeight="1" x14ac:dyDescent="0.35">
      <c r="A419" s="1"/>
    </row>
    <row r="420" spans="1:1" ht="15.75" customHeight="1" x14ac:dyDescent="0.35">
      <c r="A420" s="1"/>
    </row>
    <row r="421" spans="1:1" ht="15.75" customHeight="1" x14ac:dyDescent="0.35">
      <c r="A421" s="1"/>
    </row>
    <row r="422" spans="1:1" ht="15.75" customHeight="1" x14ac:dyDescent="0.35">
      <c r="A422" s="1"/>
    </row>
    <row r="423" spans="1:1" ht="15.75" customHeight="1" x14ac:dyDescent="0.35">
      <c r="A423" s="1"/>
    </row>
    <row r="424" spans="1:1" ht="15.75" customHeight="1" x14ac:dyDescent="0.35">
      <c r="A424" s="1"/>
    </row>
    <row r="425" spans="1:1" ht="15.75" customHeight="1" x14ac:dyDescent="0.35">
      <c r="A425" s="1"/>
    </row>
    <row r="426" spans="1:1" ht="15.75" customHeight="1" x14ac:dyDescent="0.35">
      <c r="A426" s="1"/>
    </row>
    <row r="427" spans="1:1" ht="15.75" customHeight="1" x14ac:dyDescent="0.35">
      <c r="A427" s="1"/>
    </row>
    <row r="428" spans="1:1" ht="15.75" customHeight="1" x14ac:dyDescent="0.35">
      <c r="A428" s="1"/>
    </row>
    <row r="429" spans="1:1" ht="15.75" customHeight="1" x14ac:dyDescent="0.35">
      <c r="A429" s="1"/>
    </row>
    <row r="430" spans="1:1" ht="15.75" customHeight="1" x14ac:dyDescent="0.35">
      <c r="A430" s="1"/>
    </row>
    <row r="431" spans="1:1" ht="15.75" customHeight="1" x14ac:dyDescent="0.35">
      <c r="A431" s="1"/>
    </row>
    <row r="432" spans="1:1" ht="15.75" customHeight="1" x14ac:dyDescent="0.35">
      <c r="A432" s="1"/>
    </row>
    <row r="433" spans="1:1" ht="15.75" customHeight="1" x14ac:dyDescent="0.35">
      <c r="A433" s="1"/>
    </row>
    <row r="434" spans="1:1" ht="15.75" customHeight="1" x14ac:dyDescent="0.35">
      <c r="A434" s="1"/>
    </row>
    <row r="435" spans="1:1" ht="15.75" customHeight="1" x14ac:dyDescent="0.35">
      <c r="A435" s="1"/>
    </row>
    <row r="436" spans="1:1" ht="15.75" customHeight="1" x14ac:dyDescent="0.35">
      <c r="A436" s="1"/>
    </row>
    <row r="437" spans="1:1" ht="15.75" customHeight="1" x14ac:dyDescent="0.35">
      <c r="A437" s="1"/>
    </row>
    <row r="438" spans="1:1" ht="15.75" customHeight="1" x14ac:dyDescent="0.35">
      <c r="A438" s="1"/>
    </row>
    <row r="439" spans="1:1" ht="15.75" customHeight="1" x14ac:dyDescent="0.35">
      <c r="A439" s="1"/>
    </row>
    <row r="440" spans="1:1" ht="15.75" customHeight="1" x14ac:dyDescent="0.35">
      <c r="A440" s="1"/>
    </row>
    <row r="441" spans="1:1" ht="15.75" customHeight="1" x14ac:dyDescent="0.35">
      <c r="A441" s="1"/>
    </row>
    <row r="442" spans="1:1" ht="15.75" customHeight="1" x14ac:dyDescent="0.35">
      <c r="A442" s="1"/>
    </row>
    <row r="443" spans="1:1" ht="15.75" customHeight="1" x14ac:dyDescent="0.35">
      <c r="A443" s="1"/>
    </row>
    <row r="444" spans="1:1" ht="15.75" customHeight="1" x14ac:dyDescent="0.35">
      <c r="A444" s="1"/>
    </row>
    <row r="445" spans="1:1" ht="15.75" customHeight="1" x14ac:dyDescent="0.35">
      <c r="A445" s="1"/>
    </row>
    <row r="446" spans="1:1" ht="15.75" customHeight="1" x14ac:dyDescent="0.35">
      <c r="A446" s="1"/>
    </row>
    <row r="447" spans="1:1" ht="15.75" customHeight="1" x14ac:dyDescent="0.35">
      <c r="A447" s="1"/>
    </row>
    <row r="448" spans="1:1" ht="15.75" customHeight="1" x14ac:dyDescent="0.35">
      <c r="A448" s="1"/>
    </row>
    <row r="449" spans="1:1" ht="15.75" customHeight="1" x14ac:dyDescent="0.35">
      <c r="A449" s="1"/>
    </row>
    <row r="450" spans="1:1" ht="15.75" customHeight="1" x14ac:dyDescent="0.35">
      <c r="A450" s="1"/>
    </row>
    <row r="451" spans="1:1" ht="15.75" customHeight="1" x14ac:dyDescent="0.35">
      <c r="A451" s="1"/>
    </row>
    <row r="452" spans="1:1" ht="15.75" customHeight="1" x14ac:dyDescent="0.35">
      <c r="A452" s="1"/>
    </row>
    <row r="453" spans="1:1" ht="15.75" customHeight="1" x14ac:dyDescent="0.35">
      <c r="A453" s="1"/>
    </row>
    <row r="454" spans="1:1" ht="15.75" customHeight="1" x14ac:dyDescent="0.35">
      <c r="A454" s="1"/>
    </row>
    <row r="455" spans="1:1" ht="15.75" customHeight="1" x14ac:dyDescent="0.35">
      <c r="A455" s="1"/>
    </row>
    <row r="456" spans="1:1" ht="15.75" customHeight="1" x14ac:dyDescent="0.35">
      <c r="A456" s="1"/>
    </row>
    <row r="457" spans="1:1" ht="15.75" customHeight="1" x14ac:dyDescent="0.35">
      <c r="A457" s="1"/>
    </row>
    <row r="458" spans="1:1" ht="15.75" customHeight="1" x14ac:dyDescent="0.35">
      <c r="A458" s="1"/>
    </row>
    <row r="459" spans="1:1" ht="15.75" customHeight="1" x14ac:dyDescent="0.35">
      <c r="A459" s="1"/>
    </row>
    <row r="460" spans="1:1" ht="15.75" customHeight="1" x14ac:dyDescent="0.35">
      <c r="A460" s="1"/>
    </row>
    <row r="461" spans="1:1" ht="15.75" customHeight="1" x14ac:dyDescent="0.35">
      <c r="A461" s="1"/>
    </row>
    <row r="462" spans="1:1" ht="15.75" customHeight="1" x14ac:dyDescent="0.35">
      <c r="A462" s="1"/>
    </row>
    <row r="463" spans="1:1" ht="15.75" customHeight="1" x14ac:dyDescent="0.35">
      <c r="A463" s="1"/>
    </row>
    <row r="464" spans="1:1" ht="15.75" customHeight="1" x14ac:dyDescent="0.35">
      <c r="A464" s="1"/>
    </row>
    <row r="465" spans="1:1" ht="15.75" customHeight="1" x14ac:dyDescent="0.35">
      <c r="A465" s="1"/>
    </row>
    <row r="466" spans="1:1" ht="15.75" customHeight="1" x14ac:dyDescent="0.35">
      <c r="A466" s="1"/>
    </row>
    <row r="467" spans="1:1" ht="15.75" customHeight="1" x14ac:dyDescent="0.35">
      <c r="A467" s="1"/>
    </row>
    <row r="468" spans="1:1" ht="15.75" customHeight="1" x14ac:dyDescent="0.35">
      <c r="A468" s="1"/>
    </row>
    <row r="469" spans="1:1" ht="15.75" customHeight="1" x14ac:dyDescent="0.35">
      <c r="A469" s="1"/>
    </row>
    <row r="470" spans="1:1" ht="15.75" customHeight="1" x14ac:dyDescent="0.35">
      <c r="A470" s="1"/>
    </row>
    <row r="471" spans="1:1" ht="15.75" customHeight="1" x14ac:dyDescent="0.35">
      <c r="A471" s="1"/>
    </row>
    <row r="472" spans="1:1" ht="15.75" customHeight="1" x14ac:dyDescent="0.35">
      <c r="A472" s="1"/>
    </row>
    <row r="473" spans="1:1" ht="15.75" customHeight="1" x14ac:dyDescent="0.35">
      <c r="A473" s="1"/>
    </row>
    <row r="474" spans="1:1" ht="15.75" customHeight="1" x14ac:dyDescent="0.35">
      <c r="A474" s="1"/>
    </row>
    <row r="475" spans="1:1" ht="15.75" customHeight="1" x14ac:dyDescent="0.35">
      <c r="A475" s="1"/>
    </row>
    <row r="476" spans="1:1" ht="15.75" customHeight="1" x14ac:dyDescent="0.35">
      <c r="A476" s="1"/>
    </row>
    <row r="477" spans="1:1" ht="15.75" customHeight="1" x14ac:dyDescent="0.35">
      <c r="A477" s="1"/>
    </row>
    <row r="478" spans="1:1" ht="15.75" customHeight="1" x14ac:dyDescent="0.35">
      <c r="A478" s="1"/>
    </row>
    <row r="479" spans="1:1" ht="15.75" customHeight="1" x14ac:dyDescent="0.35">
      <c r="A479" s="1"/>
    </row>
    <row r="480" spans="1:1" ht="15.75" customHeight="1" x14ac:dyDescent="0.35">
      <c r="A480" s="1"/>
    </row>
    <row r="481" spans="1:1" ht="15.75" customHeight="1" x14ac:dyDescent="0.35">
      <c r="A481" s="1"/>
    </row>
    <row r="482" spans="1:1" ht="15.75" customHeight="1" x14ac:dyDescent="0.35">
      <c r="A482" s="1"/>
    </row>
    <row r="483" spans="1:1" ht="15.75" customHeight="1" x14ac:dyDescent="0.35">
      <c r="A483" s="1"/>
    </row>
    <row r="484" spans="1:1" ht="15.75" customHeight="1" x14ac:dyDescent="0.35">
      <c r="A484" s="1"/>
    </row>
    <row r="485" spans="1:1" ht="15.75" customHeight="1" x14ac:dyDescent="0.35">
      <c r="A485" s="1"/>
    </row>
    <row r="486" spans="1:1" ht="15.75" customHeight="1" x14ac:dyDescent="0.35">
      <c r="A486" s="1"/>
    </row>
    <row r="487" spans="1:1" ht="15.75" customHeight="1" x14ac:dyDescent="0.35">
      <c r="A487" s="1"/>
    </row>
    <row r="488" spans="1:1" ht="15.75" customHeight="1" x14ac:dyDescent="0.35">
      <c r="A488" s="1"/>
    </row>
    <row r="489" spans="1:1" ht="15.75" customHeight="1" x14ac:dyDescent="0.35">
      <c r="A489" s="1"/>
    </row>
    <row r="490" spans="1:1" ht="15.75" customHeight="1" x14ac:dyDescent="0.35">
      <c r="A490" s="1"/>
    </row>
    <row r="491" spans="1:1" ht="15.75" customHeight="1" x14ac:dyDescent="0.35">
      <c r="A491" s="1"/>
    </row>
    <row r="492" spans="1:1" ht="15.75" customHeight="1" x14ac:dyDescent="0.35">
      <c r="A492" s="1"/>
    </row>
    <row r="493" spans="1:1" ht="15.75" customHeight="1" x14ac:dyDescent="0.35">
      <c r="A493" s="1"/>
    </row>
    <row r="494" spans="1:1" ht="15.75" customHeight="1" x14ac:dyDescent="0.35">
      <c r="A494" s="1"/>
    </row>
    <row r="495" spans="1:1" ht="15.75" customHeight="1" x14ac:dyDescent="0.35">
      <c r="A495" s="1"/>
    </row>
    <row r="496" spans="1:1" ht="15.75" customHeight="1" x14ac:dyDescent="0.35">
      <c r="A496" s="1"/>
    </row>
    <row r="497" spans="1:1" ht="15.75" customHeight="1" x14ac:dyDescent="0.35">
      <c r="A497" s="1"/>
    </row>
    <row r="498" spans="1:1" ht="15.75" customHeight="1" x14ac:dyDescent="0.35">
      <c r="A498" s="1"/>
    </row>
    <row r="499" spans="1:1" ht="15.75" customHeight="1" x14ac:dyDescent="0.35">
      <c r="A499" s="1"/>
    </row>
    <row r="500" spans="1:1" ht="15.75" customHeight="1" x14ac:dyDescent="0.35">
      <c r="A500" s="1"/>
    </row>
    <row r="501" spans="1:1" ht="15.75" customHeight="1" x14ac:dyDescent="0.35">
      <c r="A501" s="1"/>
    </row>
    <row r="502" spans="1:1" ht="15.75" customHeight="1" x14ac:dyDescent="0.35">
      <c r="A502" s="1"/>
    </row>
    <row r="503" spans="1:1" ht="15.75" customHeight="1" x14ac:dyDescent="0.35">
      <c r="A503" s="1"/>
    </row>
    <row r="504" spans="1:1" ht="15.75" customHeight="1" x14ac:dyDescent="0.35">
      <c r="A504" s="1"/>
    </row>
    <row r="505" spans="1:1" ht="15.75" customHeight="1" x14ac:dyDescent="0.35">
      <c r="A505" s="1"/>
    </row>
    <row r="506" spans="1:1" ht="15.75" customHeight="1" x14ac:dyDescent="0.35">
      <c r="A506" s="1"/>
    </row>
    <row r="507" spans="1:1" ht="15.75" customHeight="1" x14ac:dyDescent="0.35">
      <c r="A507" s="1"/>
    </row>
    <row r="508" spans="1:1" ht="15.75" customHeight="1" x14ac:dyDescent="0.35">
      <c r="A508" s="1"/>
    </row>
    <row r="509" spans="1:1" ht="15.75" customHeight="1" x14ac:dyDescent="0.35">
      <c r="A509" s="1"/>
    </row>
    <row r="510" spans="1:1" ht="15.75" customHeight="1" x14ac:dyDescent="0.35">
      <c r="A510" s="1"/>
    </row>
    <row r="511" spans="1:1" ht="15.75" customHeight="1" x14ac:dyDescent="0.35">
      <c r="A511" s="1"/>
    </row>
    <row r="512" spans="1:1" ht="15.75" customHeight="1" x14ac:dyDescent="0.35">
      <c r="A512" s="1"/>
    </row>
    <row r="513" spans="1:1" ht="15.75" customHeight="1" x14ac:dyDescent="0.35">
      <c r="A513" s="1"/>
    </row>
    <row r="514" spans="1:1" ht="15.75" customHeight="1" x14ac:dyDescent="0.35">
      <c r="A514" s="1"/>
    </row>
    <row r="515" spans="1:1" ht="15.75" customHeight="1" x14ac:dyDescent="0.35">
      <c r="A515" s="1"/>
    </row>
    <row r="516" spans="1:1" ht="15.75" customHeight="1" x14ac:dyDescent="0.35">
      <c r="A516" s="1"/>
    </row>
    <row r="517" spans="1:1" ht="15.75" customHeight="1" x14ac:dyDescent="0.35">
      <c r="A517" s="1"/>
    </row>
    <row r="518" spans="1:1" ht="15.75" customHeight="1" x14ac:dyDescent="0.35">
      <c r="A518" s="1"/>
    </row>
    <row r="519" spans="1:1" ht="15.75" customHeight="1" x14ac:dyDescent="0.35">
      <c r="A519" s="1"/>
    </row>
    <row r="520" spans="1:1" ht="15.75" customHeight="1" x14ac:dyDescent="0.35">
      <c r="A520" s="1"/>
    </row>
    <row r="521" spans="1:1" ht="15.75" customHeight="1" x14ac:dyDescent="0.35">
      <c r="A521" s="1"/>
    </row>
    <row r="522" spans="1:1" ht="15.75" customHeight="1" x14ac:dyDescent="0.35">
      <c r="A522" s="1"/>
    </row>
    <row r="523" spans="1:1" ht="15.75" customHeight="1" x14ac:dyDescent="0.35">
      <c r="A523" s="1"/>
    </row>
    <row r="524" spans="1:1" ht="15.75" customHeight="1" x14ac:dyDescent="0.35">
      <c r="A524" s="1"/>
    </row>
    <row r="525" spans="1:1" ht="15.75" customHeight="1" x14ac:dyDescent="0.35">
      <c r="A525" s="1"/>
    </row>
    <row r="526" spans="1:1" ht="15.75" customHeight="1" x14ac:dyDescent="0.35">
      <c r="A526" s="1"/>
    </row>
    <row r="527" spans="1:1" ht="15.75" customHeight="1" x14ac:dyDescent="0.35">
      <c r="A527" s="1"/>
    </row>
    <row r="528" spans="1:1" ht="15.75" customHeight="1" x14ac:dyDescent="0.35">
      <c r="A528" s="1"/>
    </row>
    <row r="529" spans="1:1" ht="15.75" customHeight="1" x14ac:dyDescent="0.35">
      <c r="A529" s="1"/>
    </row>
    <row r="530" spans="1:1" ht="15.75" customHeight="1" x14ac:dyDescent="0.35">
      <c r="A530" s="1"/>
    </row>
    <row r="531" spans="1:1" ht="15.75" customHeight="1" x14ac:dyDescent="0.35">
      <c r="A531" s="1"/>
    </row>
    <row r="532" spans="1:1" ht="15.75" customHeight="1" x14ac:dyDescent="0.35">
      <c r="A532" s="1"/>
    </row>
    <row r="533" spans="1:1" ht="15.75" customHeight="1" x14ac:dyDescent="0.35">
      <c r="A533" s="1"/>
    </row>
    <row r="534" spans="1:1" ht="15.75" customHeight="1" x14ac:dyDescent="0.35">
      <c r="A534" s="1"/>
    </row>
    <row r="535" spans="1:1" ht="15.75" customHeight="1" x14ac:dyDescent="0.35">
      <c r="A535" s="1"/>
    </row>
    <row r="536" spans="1:1" ht="15.75" customHeight="1" x14ac:dyDescent="0.35">
      <c r="A536" s="1"/>
    </row>
    <row r="537" spans="1:1" ht="15.75" customHeight="1" x14ac:dyDescent="0.35">
      <c r="A537" s="1"/>
    </row>
    <row r="538" spans="1:1" ht="15.75" customHeight="1" x14ac:dyDescent="0.35">
      <c r="A538" s="1"/>
    </row>
    <row r="539" spans="1:1" ht="15.75" customHeight="1" x14ac:dyDescent="0.35">
      <c r="A539" s="1"/>
    </row>
    <row r="540" spans="1:1" ht="15.75" customHeight="1" x14ac:dyDescent="0.35">
      <c r="A540" s="1"/>
    </row>
    <row r="541" spans="1:1" ht="15.75" customHeight="1" x14ac:dyDescent="0.35">
      <c r="A541" s="1"/>
    </row>
    <row r="542" spans="1:1" ht="15.75" customHeight="1" x14ac:dyDescent="0.35">
      <c r="A542" s="1"/>
    </row>
    <row r="543" spans="1:1" ht="15.75" customHeight="1" x14ac:dyDescent="0.35">
      <c r="A543" s="1"/>
    </row>
    <row r="544" spans="1:1" ht="15.75" customHeight="1" x14ac:dyDescent="0.35">
      <c r="A544" s="1"/>
    </row>
    <row r="545" spans="1:1" ht="15.75" customHeight="1" x14ac:dyDescent="0.35">
      <c r="A545" s="1"/>
    </row>
    <row r="546" spans="1:1" ht="15.75" customHeight="1" x14ac:dyDescent="0.35">
      <c r="A546" s="1"/>
    </row>
    <row r="547" spans="1:1" ht="15.75" customHeight="1" x14ac:dyDescent="0.35">
      <c r="A547" s="1"/>
    </row>
    <row r="548" spans="1:1" ht="15.75" customHeight="1" x14ac:dyDescent="0.35">
      <c r="A548" s="1"/>
    </row>
    <row r="549" spans="1:1" ht="15.75" customHeight="1" x14ac:dyDescent="0.35">
      <c r="A549" s="1"/>
    </row>
    <row r="550" spans="1:1" ht="15.75" customHeight="1" x14ac:dyDescent="0.35">
      <c r="A550" s="1"/>
    </row>
    <row r="551" spans="1:1" ht="15.75" customHeight="1" x14ac:dyDescent="0.35">
      <c r="A551" s="1"/>
    </row>
    <row r="552" spans="1:1" ht="15.75" customHeight="1" x14ac:dyDescent="0.35">
      <c r="A552" s="1"/>
    </row>
    <row r="553" spans="1:1" ht="15.75" customHeight="1" x14ac:dyDescent="0.35">
      <c r="A553" s="1"/>
    </row>
    <row r="554" spans="1:1" ht="15.75" customHeight="1" x14ac:dyDescent="0.35">
      <c r="A554" s="1"/>
    </row>
    <row r="555" spans="1:1" ht="15.75" customHeight="1" x14ac:dyDescent="0.35">
      <c r="A555" s="1"/>
    </row>
    <row r="556" spans="1:1" ht="15.75" customHeight="1" x14ac:dyDescent="0.35">
      <c r="A556" s="1"/>
    </row>
    <row r="557" spans="1:1" ht="15.75" customHeight="1" x14ac:dyDescent="0.35">
      <c r="A557" s="1"/>
    </row>
    <row r="558" spans="1:1" ht="15.75" customHeight="1" x14ac:dyDescent="0.35">
      <c r="A558" s="1"/>
    </row>
    <row r="559" spans="1:1" ht="15.75" customHeight="1" x14ac:dyDescent="0.35">
      <c r="A559" s="1"/>
    </row>
    <row r="560" spans="1:1" ht="15.75" customHeight="1" x14ac:dyDescent="0.35">
      <c r="A560" s="1"/>
    </row>
    <row r="561" spans="1:1" ht="15.75" customHeight="1" x14ac:dyDescent="0.35">
      <c r="A561" s="1"/>
    </row>
    <row r="562" spans="1:1" ht="15.75" customHeight="1" x14ac:dyDescent="0.35">
      <c r="A562" s="1"/>
    </row>
    <row r="563" spans="1:1" ht="15.75" customHeight="1" x14ac:dyDescent="0.35">
      <c r="A563" s="1"/>
    </row>
    <row r="564" spans="1:1" ht="15.75" customHeight="1" x14ac:dyDescent="0.35">
      <c r="A564" s="1"/>
    </row>
    <row r="565" spans="1:1" ht="15.75" customHeight="1" x14ac:dyDescent="0.35">
      <c r="A565" s="1"/>
    </row>
    <row r="566" spans="1:1" ht="15.75" customHeight="1" x14ac:dyDescent="0.35">
      <c r="A566" s="1"/>
    </row>
    <row r="567" spans="1:1" ht="15.75" customHeight="1" x14ac:dyDescent="0.35">
      <c r="A567" s="1"/>
    </row>
    <row r="568" spans="1:1" ht="15.75" customHeight="1" x14ac:dyDescent="0.35">
      <c r="A568" s="1"/>
    </row>
    <row r="569" spans="1:1" ht="15.75" customHeight="1" x14ac:dyDescent="0.35">
      <c r="A569" s="1"/>
    </row>
    <row r="570" spans="1:1" ht="15.75" customHeight="1" x14ac:dyDescent="0.35">
      <c r="A570" s="1"/>
    </row>
    <row r="571" spans="1:1" ht="15.75" customHeight="1" x14ac:dyDescent="0.35">
      <c r="A571" s="1"/>
    </row>
    <row r="572" spans="1:1" ht="15.75" customHeight="1" x14ac:dyDescent="0.35">
      <c r="A572" s="1"/>
    </row>
    <row r="573" spans="1:1" ht="15.75" customHeight="1" x14ac:dyDescent="0.35">
      <c r="A573" s="1"/>
    </row>
    <row r="574" spans="1:1" ht="15.75" customHeight="1" x14ac:dyDescent="0.35">
      <c r="A574" s="1"/>
    </row>
    <row r="575" spans="1:1" ht="15.75" customHeight="1" x14ac:dyDescent="0.35">
      <c r="A575" s="1"/>
    </row>
    <row r="576" spans="1:1" ht="15.75" customHeight="1" x14ac:dyDescent="0.35">
      <c r="A576" s="1"/>
    </row>
    <row r="577" spans="1:1" ht="15.75" customHeight="1" x14ac:dyDescent="0.35">
      <c r="A577" s="1"/>
    </row>
    <row r="578" spans="1:1" ht="15.75" customHeight="1" x14ac:dyDescent="0.35">
      <c r="A578" s="1"/>
    </row>
    <row r="579" spans="1:1" ht="15.75" customHeight="1" x14ac:dyDescent="0.35">
      <c r="A579" s="1"/>
    </row>
    <row r="580" spans="1:1" ht="15.75" customHeight="1" x14ac:dyDescent="0.35">
      <c r="A580" s="1"/>
    </row>
    <row r="581" spans="1:1" ht="15.75" customHeight="1" x14ac:dyDescent="0.35">
      <c r="A581" s="1"/>
    </row>
    <row r="582" spans="1:1" ht="15.75" customHeight="1" x14ac:dyDescent="0.35">
      <c r="A582" s="1"/>
    </row>
    <row r="583" spans="1:1" ht="15.75" customHeight="1" x14ac:dyDescent="0.35">
      <c r="A583" s="1"/>
    </row>
    <row r="584" spans="1:1" ht="15.75" customHeight="1" x14ac:dyDescent="0.35">
      <c r="A584" s="1"/>
    </row>
    <row r="585" spans="1:1" ht="15.75" customHeight="1" x14ac:dyDescent="0.35">
      <c r="A585" s="1"/>
    </row>
    <row r="586" spans="1:1" ht="15.75" customHeight="1" x14ac:dyDescent="0.35">
      <c r="A586" s="1"/>
    </row>
    <row r="587" spans="1:1" ht="15.75" customHeight="1" x14ac:dyDescent="0.35">
      <c r="A587" s="1"/>
    </row>
    <row r="588" spans="1:1" ht="15.75" customHeight="1" x14ac:dyDescent="0.35">
      <c r="A588" s="1"/>
    </row>
    <row r="589" spans="1:1" ht="15.75" customHeight="1" x14ac:dyDescent="0.35">
      <c r="A589" s="1"/>
    </row>
    <row r="590" spans="1:1" ht="15.75" customHeight="1" x14ac:dyDescent="0.35">
      <c r="A590" s="1"/>
    </row>
    <row r="591" spans="1:1" ht="15.75" customHeight="1" x14ac:dyDescent="0.35">
      <c r="A591" s="1"/>
    </row>
    <row r="592" spans="1:1" ht="15.75" customHeight="1" x14ac:dyDescent="0.35">
      <c r="A592" s="1"/>
    </row>
    <row r="593" spans="1:1" ht="15.75" customHeight="1" x14ac:dyDescent="0.35">
      <c r="A593" s="1"/>
    </row>
    <row r="594" spans="1:1" ht="15.75" customHeight="1" x14ac:dyDescent="0.35">
      <c r="A594" s="1"/>
    </row>
    <row r="595" spans="1:1" ht="15.75" customHeight="1" x14ac:dyDescent="0.35">
      <c r="A595" s="1"/>
    </row>
    <row r="596" spans="1:1" ht="15.75" customHeight="1" x14ac:dyDescent="0.35">
      <c r="A596" s="1"/>
    </row>
    <row r="597" spans="1:1" ht="15.75" customHeight="1" x14ac:dyDescent="0.35">
      <c r="A597" s="1"/>
    </row>
    <row r="598" spans="1:1" ht="15.75" customHeight="1" x14ac:dyDescent="0.35">
      <c r="A598" s="1"/>
    </row>
    <row r="599" spans="1:1" ht="15.75" customHeight="1" x14ac:dyDescent="0.35">
      <c r="A599" s="1"/>
    </row>
    <row r="600" spans="1:1" ht="15.75" customHeight="1" x14ac:dyDescent="0.35">
      <c r="A600" s="1"/>
    </row>
    <row r="601" spans="1:1" ht="15.75" customHeight="1" x14ac:dyDescent="0.35">
      <c r="A601" s="1"/>
    </row>
    <row r="602" spans="1:1" ht="15.75" customHeight="1" x14ac:dyDescent="0.35">
      <c r="A602" s="1"/>
    </row>
    <row r="603" spans="1:1" ht="15.75" customHeight="1" x14ac:dyDescent="0.35">
      <c r="A603" s="1"/>
    </row>
    <row r="604" spans="1:1" ht="15.75" customHeight="1" x14ac:dyDescent="0.35">
      <c r="A604" s="1"/>
    </row>
    <row r="605" spans="1:1" ht="15.75" customHeight="1" x14ac:dyDescent="0.35">
      <c r="A605" s="1"/>
    </row>
    <row r="606" spans="1:1" ht="15.75" customHeight="1" x14ac:dyDescent="0.35">
      <c r="A606" s="1"/>
    </row>
    <row r="607" spans="1:1" ht="15.75" customHeight="1" x14ac:dyDescent="0.35">
      <c r="A607" s="1"/>
    </row>
    <row r="608" spans="1:1" ht="15.75" customHeight="1" x14ac:dyDescent="0.35">
      <c r="A608" s="1"/>
    </row>
    <row r="609" spans="1:1" ht="15.75" customHeight="1" x14ac:dyDescent="0.35">
      <c r="A609" s="1"/>
    </row>
    <row r="610" spans="1:1" ht="15.75" customHeight="1" x14ac:dyDescent="0.35">
      <c r="A610" s="1"/>
    </row>
    <row r="611" spans="1:1" ht="15.75" customHeight="1" x14ac:dyDescent="0.35">
      <c r="A611" s="1"/>
    </row>
    <row r="612" spans="1:1" ht="15.75" customHeight="1" x14ac:dyDescent="0.35">
      <c r="A612" s="1"/>
    </row>
    <row r="613" spans="1:1" ht="15.75" customHeight="1" x14ac:dyDescent="0.35">
      <c r="A613" s="1"/>
    </row>
    <row r="614" spans="1:1" ht="15.75" customHeight="1" x14ac:dyDescent="0.35">
      <c r="A614" s="1"/>
    </row>
    <row r="615" spans="1:1" ht="15.75" customHeight="1" x14ac:dyDescent="0.35">
      <c r="A615" s="1"/>
    </row>
    <row r="616" spans="1:1" ht="15.75" customHeight="1" x14ac:dyDescent="0.35">
      <c r="A616" s="1"/>
    </row>
    <row r="617" spans="1:1" ht="15.75" customHeight="1" x14ac:dyDescent="0.35">
      <c r="A617" s="1"/>
    </row>
    <row r="618" spans="1:1" ht="15.75" customHeight="1" x14ac:dyDescent="0.35">
      <c r="A618" s="1"/>
    </row>
    <row r="619" spans="1:1" ht="15.75" customHeight="1" x14ac:dyDescent="0.35">
      <c r="A619" s="1"/>
    </row>
    <row r="620" spans="1:1" ht="15.75" customHeight="1" x14ac:dyDescent="0.35">
      <c r="A620" s="1"/>
    </row>
    <row r="621" spans="1:1" ht="15.75" customHeight="1" x14ac:dyDescent="0.35">
      <c r="A621" s="1"/>
    </row>
    <row r="622" spans="1:1" ht="15.75" customHeight="1" x14ac:dyDescent="0.35">
      <c r="A622" s="1"/>
    </row>
    <row r="623" spans="1:1" ht="15.75" customHeight="1" x14ac:dyDescent="0.35">
      <c r="A623" s="1"/>
    </row>
    <row r="624" spans="1:1" ht="15.75" customHeight="1" x14ac:dyDescent="0.35">
      <c r="A624" s="1"/>
    </row>
    <row r="625" spans="1:1" ht="15.75" customHeight="1" x14ac:dyDescent="0.35">
      <c r="A625" s="1"/>
    </row>
    <row r="626" spans="1:1" ht="15.75" customHeight="1" x14ac:dyDescent="0.35">
      <c r="A626" s="1"/>
    </row>
    <row r="627" spans="1:1" ht="15.75" customHeight="1" x14ac:dyDescent="0.35">
      <c r="A627" s="1"/>
    </row>
    <row r="628" spans="1:1" ht="15.75" customHeight="1" x14ac:dyDescent="0.35">
      <c r="A628" s="1"/>
    </row>
    <row r="629" spans="1:1" ht="15.75" customHeight="1" x14ac:dyDescent="0.35">
      <c r="A629" s="1"/>
    </row>
    <row r="630" spans="1:1" ht="15.75" customHeight="1" x14ac:dyDescent="0.35">
      <c r="A630" s="1"/>
    </row>
    <row r="631" spans="1:1" ht="15.75" customHeight="1" x14ac:dyDescent="0.35">
      <c r="A631" s="1"/>
    </row>
    <row r="632" spans="1:1" ht="15.75" customHeight="1" x14ac:dyDescent="0.35">
      <c r="A632" s="1"/>
    </row>
    <row r="633" spans="1:1" ht="15.75" customHeight="1" x14ac:dyDescent="0.35">
      <c r="A633" s="1"/>
    </row>
    <row r="634" spans="1:1" ht="15.75" customHeight="1" x14ac:dyDescent="0.35">
      <c r="A634" s="1"/>
    </row>
    <row r="635" spans="1:1" ht="15.75" customHeight="1" x14ac:dyDescent="0.35">
      <c r="A635" s="1"/>
    </row>
    <row r="636" spans="1:1" ht="15.75" customHeight="1" x14ac:dyDescent="0.35">
      <c r="A636" s="1"/>
    </row>
    <row r="637" spans="1:1" ht="15.75" customHeight="1" x14ac:dyDescent="0.35">
      <c r="A637" s="1"/>
    </row>
    <row r="638" spans="1:1" ht="15.75" customHeight="1" x14ac:dyDescent="0.35">
      <c r="A638" s="1"/>
    </row>
    <row r="639" spans="1:1" ht="15.75" customHeight="1" x14ac:dyDescent="0.35">
      <c r="A639" s="1"/>
    </row>
    <row r="640" spans="1:1" ht="15.75" customHeight="1" x14ac:dyDescent="0.35">
      <c r="A640" s="1"/>
    </row>
    <row r="641" spans="1:1" ht="15.75" customHeight="1" x14ac:dyDescent="0.35">
      <c r="A641" s="1"/>
    </row>
    <row r="642" spans="1:1" ht="15.75" customHeight="1" x14ac:dyDescent="0.35">
      <c r="A642" s="1"/>
    </row>
    <row r="643" spans="1:1" ht="15.75" customHeight="1" x14ac:dyDescent="0.35">
      <c r="A643" s="1"/>
    </row>
    <row r="644" spans="1:1" ht="15.75" customHeight="1" x14ac:dyDescent="0.35">
      <c r="A644" s="1"/>
    </row>
    <row r="645" spans="1:1" ht="15.75" customHeight="1" x14ac:dyDescent="0.35">
      <c r="A645" s="1"/>
    </row>
    <row r="646" spans="1:1" ht="15.75" customHeight="1" x14ac:dyDescent="0.35">
      <c r="A646" s="1"/>
    </row>
    <row r="647" spans="1:1" ht="15.75" customHeight="1" x14ac:dyDescent="0.35">
      <c r="A647" s="1"/>
    </row>
    <row r="648" spans="1:1" ht="15.75" customHeight="1" x14ac:dyDescent="0.35">
      <c r="A648" s="1"/>
    </row>
    <row r="649" spans="1:1" ht="15.75" customHeight="1" x14ac:dyDescent="0.35">
      <c r="A649" s="1"/>
    </row>
    <row r="650" spans="1:1" ht="15.75" customHeight="1" x14ac:dyDescent="0.35">
      <c r="A650" s="1"/>
    </row>
    <row r="651" spans="1:1" ht="15.75" customHeight="1" x14ac:dyDescent="0.35">
      <c r="A651" s="1"/>
    </row>
    <row r="652" spans="1:1" ht="15.75" customHeight="1" x14ac:dyDescent="0.35">
      <c r="A652" s="1"/>
    </row>
    <row r="653" spans="1:1" ht="15.75" customHeight="1" x14ac:dyDescent="0.35">
      <c r="A653" s="1"/>
    </row>
    <row r="654" spans="1:1" ht="15.75" customHeight="1" x14ac:dyDescent="0.35">
      <c r="A654" s="1"/>
    </row>
    <row r="655" spans="1:1" ht="15.75" customHeight="1" x14ac:dyDescent="0.35">
      <c r="A655" s="1"/>
    </row>
    <row r="656" spans="1:1" ht="15.75" customHeight="1" x14ac:dyDescent="0.35">
      <c r="A656" s="1"/>
    </row>
    <row r="657" spans="1:1" ht="15.75" customHeight="1" x14ac:dyDescent="0.35">
      <c r="A657" s="1"/>
    </row>
    <row r="658" spans="1:1" ht="15.75" customHeight="1" x14ac:dyDescent="0.35">
      <c r="A658" s="1"/>
    </row>
    <row r="659" spans="1:1" ht="15.75" customHeight="1" x14ac:dyDescent="0.35">
      <c r="A659" s="1"/>
    </row>
    <row r="660" spans="1:1" ht="15.75" customHeight="1" x14ac:dyDescent="0.35">
      <c r="A660" s="1"/>
    </row>
    <row r="661" spans="1:1" ht="15.75" customHeight="1" x14ac:dyDescent="0.35">
      <c r="A661" s="1"/>
    </row>
    <row r="662" spans="1:1" ht="15.75" customHeight="1" x14ac:dyDescent="0.35">
      <c r="A662" s="1"/>
    </row>
    <row r="663" spans="1:1" ht="15.75" customHeight="1" x14ac:dyDescent="0.35">
      <c r="A663" s="1"/>
    </row>
    <row r="664" spans="1:1" ht="15.75" customHeight="1" x14ac:dyDescent="0.35">
      <c r="A664" s="1"/>
    </row>
    <row r="665" spans="1:1" ht="15.75" customHeight="1" x14ac:dyDescent="0.35">
      <c r="A665" s="1"/>
    </row>
    <row r="666" spans="1:1" ht="15.75" customHeight="1" x14ac:dyDescent="0.35">
      <c r="A666" s="1"/>
    </row>
    <row r="667" spans="1:1" ht="15.75" customHeight="1" x14ac:dyDescent="0.35">
      <c r="A667" s="1"/>
    </row>
    <row r="668" spans="1:1" ht="15.75" customHeight="1" x14ac:dyDescent="0.35">
      <c r="A668" s="1"/>
    </row>
    <row r="669" spans="1:1" ht="15.75" customHeight="1" x14ac:dyDescent="0.35">
      <c r="A669" s="1"/>
    </row>
    <row r="670" spans="1:1" ht="15.75" customHeight="1" x14ac:dyDescent="0.35">
      <c r="A670" s="1"/>
    </row>
    <row r="671" spans="1:1" ht="15.75" customHeight="1" x14ac:dyDescent="0.35">
      <c r="A671" s="1"/>
    </row>
    <row r="672" spans="1:1" ht="15.75" customHeight="1" x14ac:dyDescent="0.35">
      <c r="A672" s="1"/>
    </row>
    <row r="673" spans="1:1" ht="15.75" customHeight="1" x14ac:dyDescent="0.35">
      <c r="A673" s="1"/>
    </row>
    <row r="674" spans="1:1" ht="15.75" customHeight="1" x14ac:dyDescent="0.35">
      <c r="A674" s="1"/>
    </row>
    <row r="675" spans="1:1" ht="15.75" customHeight="1" x14ac:dyDescent="0.35">
      <c r="A675" s="1"/>
    </row>
    <row r="676" spans="1:1" ht="15.75" customHeight="1" x14ac:dyDescent="0.35">
      <c r="A676" s="1"/>
    </row>
    <row r="677" spans="1:1" ht="15.75" customHeight="1" x14ac:dyDescent="0.35">
      <c r="A677" s="1"/>
    </row>
    <row r="678" spans="1:1" ht="15.75" customHeight="1" x14ac:dyDescent="0.35">
      <c r="A678" s="1"/>
    </row>
    <row r="679" spans="1:1" ht="15.75" customHeight="1" x14ac:dyDescent="0.35">
      <c r="A679" s="1"/>
    </row>
    <row r="680" spans="1:1" ht="15.75" customHeight="1" x14ac:dyDescent="0.35">
      <c r="A680" s="1"/>
    </row>
    <row r="681" spans="1:1" ht="15.75" customHeight="1" x14ac:dyDescent="0.35">
      <c r="A681" s="1"/>
    </row>
    <row r="682" spans="1:1" ht="15.75" customHeight="1" x14ac:dyDescent="0.35">
      <c r="A682" s="1"/>
    </row>
    <row r="683" spans="1:1" ht="15.75" customHeight="1" x14ac:dyDescent="0.35">
      <c r="A683" s="1"/>
    </row>
    <row r="684" spans="1:1" ht="15.75" customHeight="1" x14ac:dyDescent="0.35">
      <c r="A684" s="1"/>
    </row>
    <row r="685" spans="1:1" ht="15.75" customHeight="1" x14ac:dyDescent="0.35">
      <c r="A685" s="1"/>
    </row>
    <row r="686" spans="1:1" ht="15.75" customHeight="1" x14ac:dyDescent="0.35">
      <c r="A686" s="1"/>
    </row>
    <row r="687" spans="1:1" ht="15.75" customHeight="1" x14ac:dyDescent="0.35">
      <c r="A687" s="1"/>
    </row>
    <row r="688" spans="1:1" ht="15.75" customHeight="1" x14ac:dyDescent="0.35">
      <c r="A688" s="1"/>
    </row>
    <row r="689" spans="1:1" ht="15.75" customHeight="1" x14ac:dyDescent="0.35">
      <c r="A689" s="1"/>
    </row>
    <row r="690" spans="1:1" ht="15.75" customHeight="1" x14ac:dyDescent="0.35">
      <c r="A690" s="1"/>
    </row>
    <row r="691" spans="1:1" ht="15.75" customHeight="1" x14ac:dyDescent="0.35">
      <c r="A691" s="1"/>
    </row>
    <row r="692" spans="1:1" ht="15.75" customHeight="1" x14ac:dyDescent="0.35">
      <c r="A692" s="1"/>
    </row>
    <row r="693" spans="1:1" ht="15.75" customHeight="1" x14ac:dyDescent="0.35">
      <c r="A693" s="1"/>
    </row>
    <row r="694" spans="1:1" ht="15.75" customHeight="1" x14ac:dyDescent="0.35">
      <c r="A694" s="1"/>
    </row>
    <row r="695" spans="1:1" ht="15.75" customHeight="1" x14ac:dyDescent="0.35">
      <c r="A695" s="1"/>
    </row>
    <row r="696" spans="1:1" ht="15.75" customHeight="1" x14ac:dyDescent="0.35">
      <c r="A696" s="1"/>
    </row>
    <row r="697" spans="1:1" ht="15.75" customHeight="1" x14ac:dyDescent="0.35">
      <c r="A697" s="1"/>
    </row>
    <row r="698" spans="1:1" ht="15.75" customHeight="1" x14ac:dyDescent="0.35">
      <c r="A698" s="1"/>
    </row>
    <row r="699" spans="1:1" ht="15.75" customHeight="1" x14ac:dyDescent="0.35">
      <c r="A699" s="1"/>
    </row>
    <row r="700" spans="1:1" ht="15.75" customHeight="1" x14ac:dyDescent="0.35">
      <c r="A700" s="1"/>
    </row>
    <row r="701" spans="1:1" ht="15.75" customHeight="1" x14ac:dyDescent="0.35">
      <c r="A701" s="1"/>
    </row>
    <row r="702" spans="1:1" ht="15.75" customHeight="1" x14ac:dyDescent="0.35">
      <c r="A702" s="1"/>
    </row>
    <row r="703" spans="1:1" ht="15.75" customHeight="1" x14ac:dyDescent="0.35">
      <c r="A703" s="1"/>
    </row>
    <row r="704" spans="1:1" ht="15.75" customHeight="1" x14ac:dyDescent="0.35">
      <c r="A704" s="1"/>
    </row>
    <row r="705" spans="1:1" ht="15.75" customHeight="1" x14ac:dyDescent="0.35">
      <c r="A705" s="1"/>
    </row>
    <row r="706" spans="1:1" ht="15.75" customHeight="1" x14ac:dyDescent="0.35">
      <c r="A706" s="1"/>
    </row>
    <row r="707" spans="1:1" ht="15.75" customHeight="1" x14ac:dyDescent="0.35">
      <c r="A707" s="1"/>
    </row>
    <row r="708" spans="1:1" ht="15.75" customHeight="1" x14ac:dyDescent="0.35">
      <c r="A708" s="1"/>
    </row>
    <row r="709" spans="1:1" ht="15.75" customHeight="1" x14ac:dyDescent="0.35">
      <c r="A709" s="1"/>
    </row>
    <row r="710" spans="1:1" ht="15.75" customHeight="1" x14ac:dyDescent="0.35">
      <c r="A710" s="1"/>
    </row>
    <row r="711" spans="1:1" ht="15.75" customHeight="1" x14ac:dyDescent="0.35">
      <c r="A711" s="1"/>
    </row>
    <row r="712" spans="1:1" ht="15.75" customHeight="1" x14ac:dyDescent="0.35">
      <c r="A712" s="1"/>
    </row>
    <row r="713" spans="1:1" ht="15.75" customHeight="1" x14ac:dyDescent="0.35">
      <c r="A713" s="1"/>
    </row>
    <row r="714" spans="1:1" ht="15.75" customHeight="1" x14ac:dyDescent="0.35">
      <c r="A714" s="1"/>
    </row>
    <row r="715" spans="1:1" ht="15.75" customHeight="1" x14ac:dyDescent="0.35">
      <c r="A715" s="1"/>
    </row>
    <row r="716" spans="1:1" ht="15.75" customHeight="1" x14ac:dyDescent="0.35">
      <c r="A716" s="1"/>
    </row>
    <row r="717" spans="1:1" ht="15.75" customHeight="1" x14ac:dyDescent="0.35">
      <c r="A717" s="1"/>
    </row>
    <row r="718" spans="1:1" ht="15.75" customHeight="1" x14ac:dyDescent="0.35">
      <c r="A718" s="1"/>
    </row>
    <row r="719" spans="1:1" ht="15.75" customHeight="1" x14ac:dyDescent="0.35">
      <c r="A719" s="1"/>
    </row>
    <row r="720" spans="1:1" ht="15.75" customHeight="1" x14ac:dyDescent="0.35">
      <c r="A720" s="1"/>
    </row>
    <row r="721" spans="1:1" ht="15.75" customHeight="1" x14ac:dyDescent="0.35">
      <c r="A721" s="1"/>
    </row>
    <row r="722" spans="1:1" ht="15.75" customHeight="1" x14ac:dyDescent="0.35">
      <c r="A722" s="1"/>
    </row>
    <row r="723" spans="1:1" ht="15.75" customHeight="1" x14ac:dyDescent="0.35">
      <c r="A723" s="1"/>
    </row>
    <row r="724" spans="1:1" ht="15.75" customHeight="1" x14ac:dyDescent="0.35">
      <c r="A724" s="1"/>
    </row>
    <row r="725" spans="1:1" ht="15.75" customHeight="1" x14ac:dyDescent="0.35">
      <c r="A725" s="1"/>
    </row>
    <row r="726" spans="1:1" ht="15.75" customHeight="1" x14ac:dyDescent="0.35">
      <c r="A726" s="1"/>
    </row>
    <row r="727" spans="1:1" ht="15.75" customHeight="1" x14ac:dyDescent="0.35">
      <c r="A727" s="1"/>
    </row>
    <row r="728" spans="1:1" ht="15.75" customHeight="1" x14ac:dyDescent="0.35">
      <c r="A728" s="1"/>
    </row>
    <row r="729" spans="1:1" ht="15.75" customHeight="1" x14ac:dyDescent="0.35">
      <c r="A729" s="1"/>
    </row>
    <row r="730" spans="1:1" ht="15.75" customHeight="1" x14ac:dyDescent="0.35">
      <c r="A730" s="1"/>
    </row>
    <row r="731" spans="1:1" ht="15.75" customHeight="1" x14ac:dyDescent="0.35">
      <c r="A731" s="1"/>
    </row>
    <row r="732" spans="1:1" ht="15.75" customHeight="1" x14ac:dyDescent="0.35">
      <c r="A732" s="1"/>
    </row>
    <row r="733" spans="1:1" ht="15.75" customHeight="1" x14ac:dyDescent="0.35">
      <c r="A733" s="1"/>
    </row>
    <row r="734" spans="1:1" ht="15.75" customHeight="1" x14ac:dyDescent="0.35">
      <c r="A734" s="1"/>
    </row>
    <row r="735" spans="1:1" ht="15.75" customHeight="1" x14ac:dyDescent="0.35">
      <c r="A735" s="1"/>
    </row>
    <row r="736" spans="1:1" ht="15.75" customHeight="1" x14ac:dyDescent="0.35">
      <c r="A736" s="1"/>
    </row>
    <row r="737" spans="1:1" ht="15.75" customHeight="1" x14ac:dyDescent="0.35">
      <c r="A737" s="1"/>
    </row>
    <row r="738" spans="1:1" ht="15.75" customHeight="1" x14ac:dyDescent="0.35">
      <c r="A738" s="1"/>
    </row>
    <row r="739" spans="1:1" ht="15.75" customHeight="1" x14ac:dyDescent="0.35">
      <c r="A739" s="1"/>
    </row>
    <row r="740" spans="1:1" ht="15.75" customHeight="1" x14ac:dyDescent="0.35">
      <c r="A740" s="1"/>
    </row>
    <row r="741" spans="1:1" ht="15.75" customHeight="1" x14ac:dyDescent="0.35">
      <c r="A741" s="1"/>
    </row>
    <row r="742" spans="1:1" ht="15.75" customHeight="1" x14ac:dyDescent="0.35">
      <c r="A742" s="1"/>
    </row>
    <row r="743" spans="1:1" ht="15.75" customHeight="1" x14ac:dyDescent="0.35">
      <c r="A743" s="1"/>
    </row>
    <row r="744" spans="1:1" ht="15.75" customHeight="1" x14ac:dyDescent="0.35">
      <c r="A744" s="1"/>
    </row>
    <row r="745" spans="1:1" ht="15.75" customHeight="1" x14ac:dyDescent="0.35">
      <c r="A745" s="1"/>
    </row>
    <row r="746" spans="1:1" ht="15.75" customHeight="1" x14ac:dyDescent="0.35">
      <c r="A746" s="1"/>
    </row>
    <row r="747" spans="1:1" ht="15.75" customHeight="1" x14ac:dyDescent="0.35">
      <c r="A747" s="1"/>
    </row>
    <row r="748" spans="1:1" ht="15.75" customHeight="1" x14ac:dyDescent="0.35">
      <c r="A748" s="1"/>
    </row>
    <row r="749" spans="1:1" ht="15.75" customHeight="1" x14ac:dyDescent="0.35">
      <c r="A749" s="1"/>
    </row>
    <row r="750" spans="1:1" ht="15.75" customHeight="1" x14ac:dyDescent="0.35">
      <c r="A750" s="1"/>
    </row>
    <row r="751" spans="1:1" ht="15.75" customHeight="1" x14ac:dyDescent="0.35">
      <c r="A751" s="1"/>
    </row>
    <row r="752" spans="1:1" ht="15.75" customHeight="1" x14ac:dyDescent="0.35">
      <c r="A752" s="1"/>
    </row>
    <row r="753" spans="1:1" ht="15.75" customHeight="1" x14ac:dyDescent="0.35">
      <c r="A753" s="1"/>
    </row>
    <row r="754" spans="1:1" ht="15.75" customHeight="1" x14ac:dyDescent="0.35">
      <c r="A754" s="1"/>
    </row>
    <row r="755" spans="1:1" ht="15.75" customHeight="1" x14ac:dyDescent="0.35">
      <c r="A755" s="1"/>
    </row>
    <row r="756" spans="1:1" ht="15.75" customHeight="1" x14ac:dyDescent="0.35">
      <c r="A756" s="1"/>
    </row>
    <row r="757" spans="1:1" ht="15.75" customHeight="1" x14ac:dyDescent="0.35">
      <c r="A757" s="1"/>
    </row>
    <row r="758" spans="1:1" ht="15.75" customHeight="1" x14ac:dyDescent="0.35">
      <c r="A758" s="1"/>
    </row>
    <row r="759" spans="1:1" ht="15.75" customHeight="1" x14ac:dyDescent="0.35">
      <c r="A759" s="1"/>
    </row>
    <row r="760" spans="1:1" ht="15.75" customHeight="1" x14ac:dyDescent="0.35">
      <c r="A760" s="1"/>
    </row>
    <row r="761" spans="1:1" ht="15.75" customHeight="1" x14ac:dyDescent="0.35">
      <c r="A761" s="1"/>
    </row>
    <row r="762" spans="1:1" ht="15.75" customHeight="1" x14ac:dyDescent="0.35">
      <c r="A762" s="1"/>
    </row>
    <row r="763" spans="1:1" ht="15.75" customHeight="1" x14ac:dyDescent="0.35">
      <c r="A763" s="1"/>
    </row>
    <row r="764" spans="1:1" ht="15.75" customHeight="1" x14ac:dyDescent="0.35">
      <c r="A764" s="1"/>
    </row>
    <row r="765" spans="1:1" ht="15.75" customHeight="1" x14ac:dyDescent="0.35">
      <c r="A765" s="1"/>
    </row>
    <row r="766" spans="1:1" ht="15.75" customHeight="1" x14ac:dyDescent="0.35">
      <c r="A766" s="1"/>
    </row>
    <row r="767" spans="1:1" ht="15.75" customHeight="1" x14ac:dyDescent="0.35">
      <c r="A767" s="1"/>
    </row>
    <row r="768" spans="1:1" ht="15.75" customHeight="1" x14ac:dyDescent="0.35">
      <c r="A768" s="1"/>
    </row>
    <row r="769" spans="1:1" ht="15.75" customHeight="1" x14ac:dyDescent="0.35">
      <c r="A769" s="1"/>
    </row>
    <row r="770" spans="1:1" ht="15.75" customHeight="1" x14ac:dyDescent="0.35">
      <c r="A770" s="1"/>
    </row>
    <row r="771" spans="1:1" ht="15.75" customHeight="1" x14ac:dyDescent="0.35">
      <c r="A771" s="1"/>
    </row>
    <row r="772" spans="1:1" ht="15.75" customHeight="1" x14ac:dyDescent="0.35">
      <c r="A772" s="1"/>
    </row>
    <row r="773" spans="1:1" ht="15.75" customHeight="1" x14ac:dyDescent="0.35">
      <c r="A773" s="1"/>
    </row>
    <row r="774" spans="1:1" ht="15.75" customHeight="1" x14ac:dyDescent="0.35">
      <c r="A774" s="1"/>
    </row>
    <row r="775" spans="1:1" ht="15.75" customHeight="1" x14ac:dyDescent="0.35">
      <c r="A775" s="1"/>
    </row>
    <row r="776" spans="1:1" ht="15.75" customHeight="1" x14ac:dyDescent="0.35">
      <c r="A776" s="1"/>
    </row>
    <row r="777" spans="1:1" ht="15.75" customHeight="1" x14ac:dyDescent="0.35">
      <c r="A777" s="1"/>
    </row>
    <row r="778" spans="1:1" ht="15.75" customHeight="1" x14ac:dyDescent="0.35">
      <c r="A778" s="1"/>
    </row>
    <row r="779" spans="1:1" ht="15.75" customHeight="1" x14ac:dyDescent="0.35">
      <c r="A779" s="1"/>
    </row>
    <row r="780" spans="1:1" ht="15.75" customHeight="1" x14ac:dyDescent="0.35">
      <c r="A780" s="1"/>
    </row>
    <row r="781" spans="1:1" ht="15.75" customHeight="1" x14ac:dyDescent="0.35">
      <c r="A781" s="1"/>
    </row>
    <row r="782" spans="1:1" ht="15.75" customHeight="1" x14ac:dyDescent="0.35">
      <c r="A782" s="1"/>
    </row>
    <row r="783" spans="1:1" ht="15.75" customHeight="1" x14ac:dyDescent="0.35">
      <c r="A783" s="1"/>
    </row>
    <row r="784" spans="1:1" ht="15.75" customHeight="1" x14ac:dyDescent="0.35">
      <c r="A784" s="1"/>
    </row>
    <row r="785" spans="1:1" ht="15.75" customHeight="1" x14ac:dyDescent="0.35">
      <c r="A785" s="1"/>
    </row>
    <row r="786" spans="1:1" ht="15.75" customHeight="1" x14ac:dyDescent="0.35">
      <c r="A786" s="1"/>
    </row>
    <row r="787" spans="1:1" ht="15.75" customHeight="1" x14ac:dyDescent="0.35">
      <c r="A787" s="1"/>
    </row>
    <row r="788" spans="1:1" ht="15.75" customHeight="1" x14ac:dyDescent="0.35">
      <c r="A788" s="1"/>
    </row>
    <row r="789" spans="1:1" ht="15.75" customHeight="1" x14ac:dyDescent="0.35">
      <c r="A789" s="1"/>
    </row>
    <row r="790" spans="1:1" ht="15.75" customHeight="1" x14ac:dyDescent="0.35">
      <c r="A790" s="1"/>
    </row>
    <row r="791" spans="1:1" ht="15.75" customHeight="1" x14ac:dyDescent="0.35">
      <c r="A791" s="1"/>
    </row>
    <row r="792" spans="1:1" ht="15.75" customHeight="1" x14ac:dyDescent="0.35">
      <c r="A792" s="1"/>
    </row>
    <row r="793" spans="1:1" ht="15.75" customHeight="1" x14ac:dyDescent="0.35">
      <c r="A793" s="1"/>
    </row>
    <row r="794" spans="1:1" ht="15.75" customHeight="1" x14ac:dyDescent="0.35">
      <c r="A794" s="1"/>
    </row>
    <row r="795" spans="1:1" ht="15.75" customHeight="1" x14ac:dyDescent="0.35">
      <c r="A795" s="1"/>
    </row>
    <row r="796" spans="1:1" ht="15.75" customHeight="1" x14ac:dyDescent="0.35">
      <c r="A796" s="1"/>
    </row>
    <row r="797" spans="1:1" ht="15.75" customHeight="1" x14ac:dyDescent="0.35">
      <c r="A797" s="1"/>
    </row>
    <row r="798" spans="1:1" ht="15.75" customHeight="1" x14ac:dyDescent="0.35">
      <c r="A798" s="1"/>
    </row>
    <row r="799" spans="1:1" ht="15.75" customHeight="1" x14ac:dyDescent="0.35">
      <c r="A799" s="1"/>
    </row>
    <row r="800" spans="1:1" ht="15.75" customHeight="1" x14ac:dyDescent="0.35">
      <c r="A800" s="1"/>
    </row>
    <row r="801" spans="1:1" ht="15.75" customHeight="1" x14ac:dyDescent="0.35">
      <c r="A801" s="1"/>
    </row>
    <row r="802" spans="1:1" ht="15.75" customHeight="1" x14ac:dyDescent="0.35">
      <c r="A802" s="1"/>
    </row>
    <row r="803" spans="1:1" ht="15.75" customHeight="1" x14ac:dyDescent="0.35">
      <c r="A803" s="1"/>
    </row>
    <row r="804" spans="1:1" ht="15.75" customHeight="1" x14ac:dyDescent="0.35">
      <c r="A804" s="1"/>
    </row>
    <row r="805" spans="1:1" ht="15.75" customHeight="1" x14ac:dyDescent="0.35">
      <c r="A805" s="1"/>
    </row>
    <row r="806" spans="1:1" ht="15.75" customHeight="1" x14ac:dyDescent="0.35">
      <c r="A806" s="1"/>
    </row>
    <row r="807" spans="1:1" ht="15.75" customHeight="1" x14ac:dyDescent="0.35">
      <c r="A807" s="1"/>
    </row>
    <row r="808" spans="1:1" ht="15.75" customHeight="1" x14ac:dyDescent="0.35">
      <c r="A808" s="1"/>
    </row>
    <row r="809" spans="1:1" ht="15.75" customHeight="1" x14ac:dyDescent="0.35">
      <c r="A809" s="1"/>
    </row>
    <row r="810" spans="1:1" ht="15.75" customHeight="1" x14ac:dyDescent="0.35">
      <c r="A810" s="1"/>
    </row>
    <row r="811" spans="1:1" ht="15.75" customHeight="1" x14ac:dyDescent="0.35">
      <c r="A811" s="1"/>
    </row>
    <row r="812" spans="1:1" ht="15.75" customHeight="1" x14ac:dyDescent="0.35">
      <c r="A812" s="1"/>
    </row>
    <row r="813" spans="1:1" ht="15.75" customHeight="1" x14ac:dyDescent="0.35">
      <c r="A813" s="1"/>
    </row>
    <row r="814" spans="1:1" ht="15.75" customHeight="1" x14ac:dyDescent="0.35">
      <c r="A814" s="1"/>
    </row>
    <row r="815" spans="1:1" ht="15.75" customHeight="1" x14ac:dyDescent="0.35">
      <c r="A815" s="1"/>
    </row>
    <row r="816" spans="1:1" ht="15.75" customHeight="1" x14ac:dyDescent="0.35">
      <c r="A816" s="1"/>
    </row>
    <row r="817" spans="1:1" ht="15.75" customHeight="1" x14ac:dyDescent="0.35">
      <c r="A817" s="1"/>
    </row>
    <row r="818" spans="1:1" ht="15.75" customHeight="1" x14ac:dyDescent="0.35">
      <c r="A818" s="1"/>
    </row>
    <row r="819" spans="1:1" ht="15.75" customHeight="1" x14ac:dyDescent="0.35">
      <c r="A819" s="1"/>
    </row>
    <row r="820" spans="1:1" ht="15.75" customHeight="1" x14ac:dyDescent="0.35">
      <c r="A820" s="1"/>
    </row>
    <row r="821" spans="1:1" ht="15.75" customHeight="1" x14ac:dyDescent="0.35">
      <c r="A821" s="1"/>
    </row>
    <row r="822" spans="1:1" ht="15.75" customHeight="1" x14ac:dyDescent="0.35">
      <c r="A822" s="1"/>
    </row>
    <row r="823" spans="1:1" ht="15.75" customHeight="1" x14ac:dyDescent="0.35">
      <c r="A823" s="1"/>
    </row>
    <row r="824" spans="1:1" ht="15.75" customHeight="1" x14ac:dyDescent="0.35">
      <c r="A824" s="1"/>
    </row>
    <row r="825" spans="1:1" ht="15.75" customHeight="1" x14ac:dyDescent="0.35">
      <c r="A825" s="1"/>
    </row>
    <row r="826" spans="1:1" ht="15.75" customHeight="1" x14ac:dyDescent="0.35">
      <c r="A826" s="1"/>
    </row>
    <row r="827" spans="1:1" ht="15.75" customHeight="1" x14ac:dyDescent="0.35">
      <c r="A827" s="1"/>
    </row>
    <row r="828" spans="1:1" ht="15.75" customHeight="1" x14ac:dyDescent="0.35">
      <c r="A828" s="1"/>
    </row>
    <row r="829" spans="1:1" ht="15.75" customHeight="1" x14ac:dyDescent="0.35">
      <c r="A829" s="1"/>
    </row>
    <row r="830" spans="1:1" ht="15.75" customHeight="1" x14ac:dyDescent="0.35">
      <c r="A830" s="1"/>
    </row>
    <row r="831" spans="1:1" ht="15.75" customHeight="1" x14ac:dyDescent="0.35">
      <c r="A831" s="1"/>
    </row>
    <row r="832" spans="1:1" ht="15.75" customHeight="1" x14ac:dyDescent="0.35">
      <c r="A832" s="1"/>
    </row>
    <row r="833" spans="1:1" ht="15.75" customHeight="1" x14ac:dyDescent="0.35">
      <c r="A833" s="1"/>
    </row>
    <row r="834" spans="1:1" ht="15.75" customHeight="1" x14ac:dyDescent="0.35">
      <c r="A834" s="1"/>
    </row>
    <row r="835" spans="1:1" ht="15.75" customHeight="1" x14ac:dyDescent="0.35">
      <c r="A835" s="1"/>
    </row>
    <row r="836" spans="1:1" ht="15.75" customHeight="1" x14ac:dyDescent="0.35">
      <c r="A836" s="1"/>
    </row>
    <row r="837" spans="1:1" ht="15.75" customHeight="1" x14ac:dyDescent="0.35">
      <c r="A837" s="1"/>
    </row>
    <row r="838" spans="1:1" ht="15.75" customHeight="1" x14ac:dyDescent="0.35">
      <c r="A838" s="1"/>
    </row>
    <row r="839" spans="1:1" ht="15.75" customHeight="1" x14ac:dyDescent="0.35">
      <c r="A839" s="1"/>
    </row>
    <row r="840" spans="1:1" ht="15.75" customHeight="1" x14ac:dyDescent="0.35">
      <c r="A840" s="1"/>
    </row>
    <row r="841" spans="1:1" ht="15.75" customHeight="1" x14ac:dyDescent="0.35">
      <c r="A841" s="1"/>
    </row>
    <row r="842" spans="1:1" ht="15.75" customHeight="1" x14ac:dyDescent="0.35">
      <c r="A842" s="1"/>
    </row>
    <row r="843" spans="1:1" ht="15.75" customHeight="1" x14ac:dyDescent="0.35">
      <c r="A843" s="1"/>
    </row>
    <row r="844" spans="1:1" ht="15.75" customHeight="1" x14ac:dyDescent="0.35">
      <c r="A844" s="1"/>
    </row>
    <row r="845" spans="1:1" ht="15.75" customHeight="1" x14ac:dyDescent="0.35">
      <c r="A845" s="1"/>
    </row>
    <row r="846" spans="1:1" ht="15.75" customHeight="1" x14ac:dyDescent="0.35">
      <c r="A846" s="1"/>
    </row>
    <row r="847" spans="1:1" ht="15.75" customHeight="1" x14ac:dyDescent="0.35">
      <c r="A847" s="1"/>
    </row>
    <row r="848" spans="1:1" ht="15.75" customHeight="1" x14ac:dyDescent="0.35">
      <c r="A848" s="1"/>
    </row>
    <row r="849" spans="1:1" ht="15.75" customHeight="1" x14ac:dyDescent="0.35">
      <c r="A849" s="1"/>
    </row>
    <row r="850" spans="1:1" ht="15.75" customHeight="1" x14ac:dyDescent="0.35">
      <c r="A850" s="1"/>
    </row>
    <row r="851" spans="1:1" ht="15.75" customHeight="1" x14ac:dyDescent="0.35">
      <c r="A851" s="1"/>
    </row>
    <row r="852" spans="1:1" ht="15.75" customHeight="1" x14ac:dyDescent="0.35">
      <c r="A852" s="1"/>
    </row>
    <row r="853" spans="1:1" ht="15.75" customHeight="1" x14ac:dyDescent="0.35">
      <c r="A853" s="1"/>
    </row>
    <row r="854" spans="1:1" ht="15.75" customHeight="1" x14ac:dyDescent="0.35">
      <c r="A854" s="1"/>
    </row>
    <row r="855" spans="1:1" ht="15.75" customHeight="1" x14ac:dyDescent="0.35">
      <c r="A855" s="1"/>
    </row>
    <row r="856" spans="1:1" ht="15.75" customHeight="1" x14ac:dyDescent="0.35">
      <c r="A856" s="1"/>
    </row>
    <row r="857" spans="1:1" ht="15.75" customHeight="1" x14ac:dyDescent="0.35">
      <c r="A857" s="1"/>
    </row>
    <row r="858" spans="1:1" ht="15.75" customHeight="1" x14ac:dyDescent="0.35">
      <c r="A858" s="1"/>
    </row>
    <row r="859" spans="1:1" ht="15.75" customHeight="1" x14ac:dyDescent="0.35">
      <c r="A859" s="1"/>
    </row>
    <row r="860" spans="1:1" ht="15.75" customHeight="1" x14ac:dyDescent="0.35">
      <c r="A860" s="1"/>
    </row>
    <row r="861" spans="1:1" ht="15.75" customHeight="1" x14ac:dyDescent="0.35">
      <c r="A861" s="1"/>
    </row>
    <row r="862" spans="1:1" ht="15.75" customHeight="1" x14ac:dyDescent="0.35">
      <c r="A862" s="1"/>
    </row>
    <row r="863" spans="1:1" ht="15.75" customHeight="1" x14ac:dyDescent="0.35">
      <c r="A863" s="1"/>
    </row>
    <row r="864" spans="1:1" ht="15.75" customHeight="1" x14ac:dyDescent="0.35">
      <c r="A864" s="1"/>
    </row>
    <row r="865" spans="1:1" ht="15.75" customHeight="1" x14ac:dyDescent="0.35">
      <c r="A865" s="1"/>
    </row>
    <row r="866" spans="1:1" ht="15.75" customHeight="1" x14ac:dyDescent="0.35">
      <c r="A866" s="1"/>
    </row>
    <row r="867" spans="1:1" ht="15.75" customHeight="1" x14ac:dyDescent="0.35">
      <c r="A867" s="1"/>
    </row>
    <row r="868" spans="1:1" ht="15.75" customHeight="1" x14ac:dyDescent="0.35">
      <c r="A868" s="1"/>
    </row>
    <row r="869" spans="1:1" ht="15.75" customHeight="1" x14ac:dyDescent="0.35">
      <c r="A869" s="1"/>
    </row>
    <row r="870" spans="1:1" ht="15.75" customHeight="1" x14ac:dyDescent="0.35">
      <c r="A870" s="1"/>
    </row>
    <row r="871" spans="1:1" ht="15.75" customHeight="1" x14ac:dyDescent="0.35">
      <c r="A871" s="1"/>
    </row>
    <row r="872" spans="1:1" ht="15.75" customHeight="1" x14ac:dyDescent="0.35">
      <c r="A872" s="1"/>
    </row>
    <row r="873" spans="1:1" ht="15.75" customHeight="1" x14ac:dyDescent="0.35">
      <c r="A873" s="1"/>
    </row>
    <row r="874" spans="1:1" ht="15.75" customHeight="1" x14ac:dyDescent="0.35">
      <c r="A874" s="1"/>
    </row>
    <row r="875" spans="1:1" ht="15.75" customHeight="1" x14ac:dyDescent="0.35">
      <c r="A875" s="1"/>
    </row>
    <row r="876" spans="1:1" ht="15.75" customHeight="1" x14ac:dyDescent="0.35">
      <c r="A876" s="1"/>
    </row>
    <row r="877" spans="1:1" ht="15.75" customHeight="1" x14ac:dyDescent="0.35">
      <c r="A877" s="1"/>
    </row>
    <row r="878" spans="1:1" ht="15.75" customHeight="1" x14ac:dyDescent="0.35">
      <c r="A878" s="1"/>
    </row>
    <row r="879" spans="1:1" ht="15.75" customHeight="1" x14ac:dyDescent="0.35">
      <c r="A879" s="1"/>
    </row>
    <row r="880" spans="1:1" ht="15.75" customHeight="1" x14ac:dyDescent="0.35">
      <c r="A880" s="1"/>
    </row>
    <row r="881" spans="1:1" ht="15.75" customHeight="1" x14ac:dyDescent="0.35">
      <c r="A881" s="1"/>
    </row>
    <row r="882" spans="1:1" ht="15.75" customHeight="1" x14ac:dyDescent="0.35">
      <c r="A882" s="1"/>
    </row>
    <row r="883" spans="1:1" ht="15.75" customHeight="1" x14ac:dyDescent="0.35">
      <c r="A883" s="1"/>
    </row>
    <row r="884" spans="1:1" ht="15.75" customHeight="1" x14ac:dyDescent="0.35">
      <c r="A884" s="1"/>
    </row>
    <row r="885" spans="1:1" ht="15.75" customHeight="1" x14ac:dyDescent="0.35">
      <c r="A885" s="1"/>
    </row>
    <row r="886" spans="1:1" ht="15.75" customHeight="1" x14ac:dyDescent="0.35">
      <c r="A886" s="1"/>
    </row>
    <row r="887" spans="1:1" ht="15.75" customHeight="1" x14ac:dyDescent="0.35">
      <c r="A887" s="1"/>
    </row>
    <row r="888" spans="1:1" ht="15.75" customHeight="1" x14ac:dyDescent="0.35">
      <c r="A888" s="1"/>
    </row>
    <row r="889" spans="1:1" ht="15.75" customHeight="1" x14ac:dyDescent="0.35">
      <c r="A889" s="1"/>
    </row>
    <row r="890" spans="1:1" ht="15.75" customHeight="1" x14ac:dyDescent="0.35">
      <c r="A890" s="1"/>
    </row>
    <row r="891" spans="1:1" ht="15.75" customHeight="1" x14ac:dyDescent="0.35">
      <c r="A891" s="1"/>
    </row>
    <row r="892" spans="1:1" ht="15.75" customHeight="1" x14ac:dyDescent="0.35">
      <c r="A892" s="1"/>
    </row>
    <row r="893" spans="1:1" ht="15.75" customHeight="1" x14ac:dyDescent="0.35">
      <c r="A893" s="1"/>
    </row>
    <row r="894" spans="1:1" ht="15.75" customHeight="1" x14ac:dyDescent="0.35">
      <c r="A894" s="1"/>
    </row>
    <row r="895" spans="1:1" ht="15.75" customHeight="1" x14ac:dyDescent="0.35">
      <c r="A895" s="1"/>
    </row>
    <row r="896" spans="1:1" ht="15.75" customHeight="1" x14ac:dyDescent="0.35">
      <c r="A896" s="1"/>
    </row>
    <row r="897" spans="1:1" ht="15.75" customHeight="1" x14ac:dyDescent="0.35">
      <c r="A897" s="1"/>
    </row>
    <row r="898" spans="1:1" ht="15.75" customHeight="1" x14ac:dyDescent="0.35">
      <c r="A898" s="1"/>
    </row>
    <row r="899" spans="1:1" ht="15.75" customHeight="1" x14ac:dyDescent="0.35">
      <c r="A899" s="1"/>
    </row>
    <row r="900" spans="1:1" ht="15.75" customHeight="1" x14ac:dyDescent="0.35">
      <c r="A900" s="1"/>
    </row>
    <row r="901" spans="1:1" ht="15.75" customHeight="1" x14ac:dyDescent="0.35">
      <c r="A901" s="1"/>
    </row>
    <row r="902" spans="1:1" ht="15.75" customHeight="1" x14ac:dyDescent="0.35">
      <c r="A902" s="1"/>
    </row>
    <row r="903" spans="1:1" ht="15.75" customHeight="1" x14ac:dyDescent="0.35">
      <c r="A903" s="1"/>
    </row>
    <row r="904" spans="1:1" ht="15.75" customHeight="1" x14ac:dyDescent="0.35">
      <c r="A904" s="1"/>
    </row>
    <row r="905" spans="1:1" ht="15.75" customHeight="1" x14ac:dyDescent="0.35">
      <c r="A905" s="1"/>
    </row>
    <row r="906" spans="1:1" ht="15.75" customHeight="1" x14ac:dyDescent="0.35">
      <c r="A906" s="1"/>
    </row>
    <row r="907" spans="1:1" ht="15.75" customHeight="1" x14ac:dyDescent="0.35">
      <c r="A907" s="1"/>
    </row>
    <row r="908" spans="1:1" ht="15.75" customHeight="1" x14ac:dyDescent="0.35">
      <c r="A908" s="1"/>
    </row>
    <row r="909" spans="1:1" ht="15.75" customHeight="1" x14ac:dyDescent="0.35">
      <c r="A909" s="1"/>
    </row>
    <row r="910" spans="1:1" ht="15.75" customHeight="1" x14ac:dyDescent="0.35">
      <c r="A910" s="1"/>
    </row>
    <row r="911" spans="1:1" ht="15.75" customHeight="1" x14ac:dyDescent="0.35">
      <c r="A911" s="1"/>
    </row>
    <row r="912" spans="1:1" ht="15.75" customHeight="1" x14ac:dyDescent="0.35">
      <c r="A912" s="1"/>
    </row>
    <row r="913" spans="1:1" ht="15.75" customHeight="1" x14ac:dyDescent="0.35">
      <c r="A913" s="1"/>
    </row>
    <row r="914" spans="1:1" ht="15.75" customHeight="1" x14ac:dyDescent="0.35">
      <c r="A914" s="1"/>
    </row>
    <row r="915" spans="1:1" ht="15.75" customHeight="1" x14ac:dyDescent="0.35">
      <c r="A915" s="1"/>
    </row>
    <row r="916" spans="1:1" ht="15.75" customHeight="1" x14ac:dyDescent="0.35">
      <c r="A916" s="1"/>
    </row>
    <row r="917" spans="1:1" ht="15.75" customHeight="1" x14ac:dyDescent="0.35">
      <c r="A917" s="1"/>
    </row>
    <row r="918" spans="1:1" ht="15.75" customHeight="1" x14ac:dyDescent="0.35">
      <c r="A918" s="1"/>
    </row>
    <row r="919" spans="1:1" ht="15.75" customHeight="1" x14ac:dyDescent="0.35">
      <c r="A919" s="1"/>
    </row>
    <row r="920" spans="1:1" ht="15.75" customHeight="1" x14ac:dyDescent="0.35">
      <c r="A920" s="1"/>
    </row>
    <row r="921" spans="1:1" ht="15.75" customHeight="1" x14ac:dyDescent="0.35">
      <c r="A921" s="1"/>
    </row>
    <row r="922" spans="1:1" ht="15.75" customHeight="1" x14ac:dyDescent="0.35">
      <c r="A922" s="1"/>
    </row>
    <row r="923" spans="1:1" ht="15.75" customHeight="1" x14ac:dyDescent="0.35">
      <c r="A923" s="1"/>
    </row>
    <row r="924" spans="1:1" ht="15.75" customHeight="1" x14ac:dyDescent="0.35">
      <c r="A924" s="1"/>
    </row>
    <row r="925" spans="1:1" ht="15.75" customHeight="1" x14ac:dyDescent="0.35">
      <c r="A925" s="1"/>
    </row>
    <row r="926" spans="1:1" ht="15.75" customHeight="1" x14ac:dyDescent="0.35">
      <c r="A926" s="1"/>
    </row>
    <row r="927" spans="1:1" ht="15.75" customHeight="1" x14ac:dyDescent="0.35">
      <c r="A927" s="1"/>
    </row>
    <row r="928" spans="1:1" ht="15.75" customHeight="1" x14ac:dyDescent="0.35">
      <c r="A928" s="1"/>
    </row>
    <row r="929" spans="1:1" ht="15.75" customHeight="1" x14ac:dyDescent="0.35">
      <c r="A929" s="1"/>
    </row>
    <row r="930" spans="1:1" ht="15.75" customHeight="1" x14ac:dyDescent="0.35">
      <c r="A930" s="1"/>
    </row>
    <row r="931" spans="1:1" ht="15.75" customHeight="1" x14ac:dyDescent="0.35">
      <c r="A931" s="1"/>
    </row>
    <row r="932" spans="1:1" ht="15.75" customHeight="1" x14ac:dyDescent="0.35">
      <c r="A932" s="1"/>
    </row>
    <row r="933" spans="1:1" ht="15.75" customHeight="1" x14ac:dyDescent="0.35">
      <c r="A933" s="1"/>
    </row>
    <row r="934" spans="1:1" ht="15.75" customHeight="1" x14ac:dyDescent="0.35">
      <c r="A934" s="1"/>
    </row>
    <row r="935" spans="1:1" ht="15.75" customHeight="1" x14ac:dyDescent="0.35">
      <c r="A935" s="1"/>
    </row>
    <row r="936" spans="1:1" ht="15.75" customHeight="1" x14ac:dyDescent="0.35">
      <c r="A936" s="1"/>
    </row>
    <row r="937" spans="1:1" ht="15.75" customHeight="1" x14ac:dyDescent="0.35">
      <c r="A937" s="1"/>
    </row>
    <row r="938" spans="1:1" ht="15.75" customHeight="1" x14ac:dyDescent="0.35">
      <c r="A938" s="1"/>
    </row>
    <row r="939" spans="1:1" ht="15.75" customHeight="1" x14ac:dyDescent="0.35">
      <c r="A939" s="1"/>
    </row>
    <row r="940" spans="1:1" ht="15.75" customHeight="1" x14ac:dyDescent="0.35">
      <c r="A940" s="1"/>
    </row>
    <row r="941" spans="1:1" ht="15.75" customHeight="1" x14ac:dyDescent="0.35">
      <c r="A941" s="1"/>
    </row>
    <row r="942" spans="1:1" ht="15.75" customHeight="1" x14ac:dyDescent="0.35">
      <c r="A942" s="1"/>
    </row>
    <row r="943" spans="1:1" ht="15.75" customHeight="1" x14ac:dyDescent="0.35">
      <c r="A943" s="1"/>
    </row>
    <row r="944" spans="1:1" ht="15.75" customHeight="1" x14ac:dyDescent="0.35">
      <c r="A944" s="1"/>
    </row>
    <row r="945" spans="1:1" ht="15.75" customHeight="1" x14ac:dyDescent="0.35">
      <c r="A945" s="1"/>
    </row>
    <row r="946" spans="1:1" ht="15.75" customHeight="1" x14ac:dyDescent="0.35">
      <c r="A946" s="1"/>
    </row>
    <row r="947" spans="1:1" ht="15.75" customHeight="1" x14ac:dyDescent="0.35">
      <c r="A947" s="1"/>
    </row>
    <row r="948" spans="1:1" ht="15.75" customHeight="1" x14ac:dyDescent="0.35">
      <c r="A948" s="1"/>
    </row>
    <row r="949" spans="1:1" ht="15.75" customHeight="1" x14ac:dyDescent="0.35">
      <c r="A949" s="1"/>
    </row>
    <row r="950" spans="1:1" ht="15.75" customHeight="1" x14ac:dyDescent="0.35">
      <c r="A950" s="1"/>
    </row>
    <row r="951" spans="1:1" ht="15.75" customHeight="1" x14ac:dyDescent="0.35">
      <c r="A951" s="1"/>
    </row>
    <row r="952" spans="1:1" ht="15.75" customHeight="1" x14ac:dyDescent="0.35">
      <c r="A952" s="1"/>
    </row>
    <row r="953" spans="1:1" ht="15.75" customHeight="1" x14ac:dyDescent="0.35">
      <c r="A953" s="1"/>
    </row>
    <row r="954" spans="1:1" ht="15.75" customHeight="1" x14ac:dyDescent="0.35">
      <c r="A954" s="1"/>
    </row>
    <row r="955" spans="1:1" ht="15.75" customHeight="1" x14ac:dyDescent="0.35">
      <c r="A955" s="1"/>
    </row>
    <row r="956" spans="1:1" ht="15.75" customHeight="1" x14ac:dyDescent="0.35">
      <c r="A956" s="1"/>
    </row>
    <row r="957" spans="1:1" ht="15.75" customHeight="1" x14ac:dyDescent="0.35">
      <c r="A957" s="1"/>
    </row>
    <row r="958" spans="1:1" ht="15.75" customHeight="1" x14ac:dyDescent="0.35">
      <c r="A958" s="1"/>
    </row>
    <row r="959" spans="1:1" ht="15.75" customHeight="1" x14ac:dyDescent="0.35">
      <c r="A959" s="1"/>
    </row>
    <row r="960" spans="1:1" ht="15.75" customHeight="1" x14ac:dyDescent="0.35">
      <c r="A960" s="1"/>
    </row>
    <row r="961" spans="1:1" ht="15.75" customHeight="1" x14ac:dyDescent="0.35">
      <c r="A961" s="1"/>
    </row>
    <row r="962" spans="1:1" ht="15.75" customHeight="1" x14ac:dyDescent="0.35">
      <c r="A962" s="1"/>
    </row>
    <row r="963" spans="1:1" ht="15.75" customHeight="1" x14ac:dyDescent="0.35">
      <c r="A963" s="1"/>
    </row>
    <row r="964" spans="1:1" ht="15.75" customHeight="1" x14ac:dyDescent="0.35">
      <c r="A964" s="1"/>
    </row>
    <row r="965" spans="1:1" ht="15.75" customHeight="1" x14ac:dyDescent="0.35">
      <c r="A965" s="1"/>
    </row>
    <row r="966" spans="1:1" ht="15.75" customHeight="1" x14ac:dyDescent="0.35">
      <c r="A966" s="1"/>
    </row>
    <row r="967" spans="1:1" ht="15.75" customHeight="1" x14ac:dyDescent="0.35">
      <c r="A967" s="1"/>
    </row>
    <row r="968" spans="1:1" ht="15.75" customHeight="1" x14ac:dyDescent="0.35">
      <c r="A968" s="1"/>
    </row>
    <row r="969" spans="1:1" ht="15.75" customHeight="1" x14ac:dyDescent="0.35">
      <c r="A969" s="1"/>
    </row>
    <row r="970" spans="1:1" ht="15.75" customHeight="1" x14ac:dyDescent="0.35">
      <c r="A970" s="1"/>
    </row>
    <row r="971" spans="1:1" ht="15.75" customHeight="1" x14ac:dyDescent="0.35">
      <c r="A971" s="1"/>
    </row>
    <row r="972" spans="1:1" ht="15.75" customHeight="1" x14ac:dyDescent="0.35">
      <c r="A972" s="1"/>
    </row>
    <row r="973" spans="1:1" ht="15.75" customHeight="1" x14ac:dyDescent="0.35">
      <c r="A973" s="1"/>
    </row>
    <row r="974" spans="1:1" ht="15.75" customHeight="1" x14ac:dyDescent="0.35">
      <c r="A974" s="1"/>
    </row>
    <row r="975" spans="1:1" ht="15.75" customHeight="1" x14ac:dyDescent="0.35">
      <c r="A975" s="1"/>
    </row>
    <row r="976" spans="1:1" ht="15.75" customHeight="1" x14ac:dyDescent="0.35">
      <c r="A976" s="1"/>
    </row>
    <row r="977" spans="1:1" ht="15.75" customHeight="1" x14ac:dyDescent="0.35">
      <c r="A977" s="1"/>
    </row>
    <row r="978" spans="1:1" ht="15.75" customHeight="1" x14ac:dyDescent="0.35">
      <c r="A978" s="1"/>
    </row>
    <row r="979" spans="1:1" ht="15.75" customHeight="1" x14ac:dyDescent="0.35">
      <c r="A979" s="1"/>
    </row>
    <row r="980" spans="1:1" ht="15.75" customHeight="1" x14ac:dyDescent="0.35">
      <c r="A980" s="1"/>
    </row>
    <row r="981" spans="1:1" ht="15.75" customHeight="1" x14ac:dyDescent="0.35">
      <c r="A981" s="1"/>
    </row>
    <row r="982" spans="1:1" ht="15.75" customHeight="1" x14ac:dyDescent="0.35">
      <c r="A982" s="1"/>
    </row>
    <row r="983" spans="1:1" ht="15.75" customHeight="1" x14ac:dyDescent="0.35">
      <c r="A983" s="1"/>
    </row>
    <row r="984" spans="1:1" ht="15.75" customHeight="1" x14ac:dyDescent="0.35">
      <c r="A984" s="1"/>
    </row>
    <row r="985" spans="1:1" ht="15.75" customHeight="1" x14ac:dyDescent="0.35">
      <c r="A985" s="1"/>
    </row>
    <row r="986" spans="1:1" ht="15.75" customHeight="1" x14ac:dyDescent="0.35">
      <c r="A986" s="1"/>
    </row>
    <row r="987" spans="1:1" ht="15.75" customHeight="1" x14ac:dyDescent="0.35">
      <c r="A987" s="1"/>
    </row>
    <row r="988" spans="1:1" ht="15.75" customHeight="1" x14ac:dyDescent="0.35">
      <c r="A988" s="1"/>
    </row>
    <row r="989" spans="1:1" ht="15.75" customHeight="1" x14ac:dyDescent="0.35">
      <c r="A989" s="1"/>
    </row>
    <row r="990" spans="1:1" ht="15.75" customHeight="1" x14ac:dyDescent="0.35">
      <c r="A990" s="1"/>
    </row>
    <row r="991" spans="1:1" ht="15.75" customHeight="1" x14ac:dyDescent="0.35">
      <c r="A991" s="1"/>
    </row>
    <row r="992" spans="1:1" ht="15.75" customHeight="1" x14ac:dyDescent="0.35">
      <c r="A992" s="1"/>
    </row>
    <row r="993" spans="1:1" ht="15.75" customHeight="1" x14ac:dyDescent="0.35">
      <c r="A993" s="1"/>
    </row>
    <row r="994" spans="1:1" ht="15.75" customHeight="1" x14ac:dyDescent="0.35">
      <c r="A994" s="1"/>
    </row>
    <row r="995" spans="1:1" ht="15.75" customHeight="1" x14ac:dyDescent="0.35">
      <c r="A995" s="1"/>
    </row>
    <row r="996" spans="1:1" ht="15.75" customHeight="1" x14ac:dyDescent="0.35">
      <c r="A996" s="1"/>
    </row>
    <row r="997" spans="1:1" ht="15.75" customHeight="1" x14ac:dyDescent="0.35">
      <c r="A997" s="1"/>
    </row>
    <row r="998" spans="1:1" ht="15.75" customHeight="1" x14ac:dyDescent="0.35">
      <c r="A998" s="1"/>
    </row>
    <row r="999" spans="1:1" ht="15.75" customHeight="1" x14ac:dyDescent="0.35">
      <c r="A999" s="1"/>
    </row>
    <row r="1000" spans="1:1" ht="15.75" customHeight="1" x14ac:dyDescent="0.35">
      <c r="A1000" s="1"/>
    </row>
    <row r="1001" spans="1:1" ht="15.75" customHeight="1" x14ac:dyDescent="0.35">
      <c r="A1001" s="1"/>
    </row>
  </sheetData>
  <mergeCells count="2">
    <mergeCell ref="E3:E6"/>
    <mergeCell ref="D19:D23"/>
  </mergeCells>
  <phoneticPr fontId="35" type="noConversion"/>
  <pageMargins left="0.7" right="0.7" top="0.75" bottom="0.75" header="0" footer="0"/>
  <pageSetup orientation="landscape"/>
  <customProperties>
    <customPr name="_pios_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79998168889431442"/>
  </sheetPr>
  <dimension ref="A1:Z1000"/>
  <sheetViews>
    <sheetView showGridLines="0" workbookViewId="0">
      <selection activeCell="H14" sqref="H14"/>
    </sheetView>
  </sheetViews>
  <sheetFormatPr defaultColWidth="11.23046875" defaultRowHeight="15" customHeight="1" x14ac:dyDescent="0.35"/>
  <cols>
    <col min="1" max="1" width="4.69140625" customWidth="1"/>
    <col min="2" max="2" width="10.53515625" customWidth="1"/>
    <col min="3" max="3" width="19.4609375" customWidth="1"/>
    <col min="4" max="8" width="10.53515625" customWidth="1"/>
    <col min="9" max="9" width="12" customWidth="1"/>
    <col min="10" max="26" width="10.53515625" customWidth="1"/>
  </cols>
  <sheetData>
    <row r="1" spans="1:26" ht="15.7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" customHeight="1" x14ac:dyDescent="0.35">
      <c r="B2" s="1"/>
      <c r="C2" s="2" t="s">
        <v>48</v>
      </c>
      <c r="D2" s="282" t="s">
        <v>49</v>
      </c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83"/>
    </row>
    <row r="3" spans="1:26" ht="15.75" customHeight="1" x14ac:dyDescent="0.35">
      <c r="B3" s="19"/>
      <c r="C3" s="44" t="s">
        <v>45</v>
      </c>
      <c r="D3" s="44">
        <v>1</v>
      </c>
      <c r="E3" s="44">
        <v>2</v>
      </c>
      <c r="F3" s="44">
        <v>3</v>
      </c>
      <c r="G3" s="44">
        <v>4</v>
      </c>
      <c r="H3" s="44">
        <v>5</v>
      </c>
      <c r="I3" s="44">
        <v>6</v>
      </c>
      <c r="J3" s="44">
        <v>7</v>
      </c>
      <c r="K3" s="44">
        <v>8</v>
      </c>
      <c r="L3" s="44">
        <v>9</v>
      </c>
      <c r="M3" s="44">
        <v>10</v>
      </c>
      <c r="N3" s="44">
        <v>11</v>
      </c>
      <c r="O3" s="44">
        <v>12</v>
      </c>
    </row>
    <row r="4" spans="1:26" ht="34.5" customHeight="1" x14ac:dyDescent="0.35">
      <c r="B4" s="2" t="s">
        <v>20</v>
      </c>
      <c r="C4" s="45">
        <f>'Pre-segmentación '!P18</f>
        <v>864</v>
      </c>
      <c r="D4" s="37">
        <f>'Evaluación Financiera'!B33/$C$4</f>
        <v>0.11574074074074074</v>
      </c>
      <c r="E4" s="37">
        <f>'Evaluación Financiera'!C33/$C$4</f>
        <v>0.25231481481481483</v>
      </c>
      <c r="F4" s="37">
        <f>'Evaluación Financiera'!D33/$C$4</f>
        <v>0.36689814814814814</v>
      </c>
      <c r="G4" s="37">
        <f>'Evaluación Financiera'!E33/$C$4</f>
        <v>0.53240740740740744</v>
      </c>
      <c r="H4" s="37">
        <f>'Evaluación Financiera'!F33/$C$4</f>
        <v>0.71875</v>
      </c>
      <c r="I4" s="37">
        <f>'Evaluación Financiera'!G33/$C$4</f>
        <v>0.97106481481481477</v>
      </c>
      <c r="J4" s="37">
        <f>'Evaluación Financiera'!H33/$C$4</f>
        <v>1</v>
      </c>
      <c r="K4" s="37">
        <f>'Evaluación Financiera'!I33/$C$4</f>
        <v>1</v>
      </c>
      <c r="L4" s="37">
        <f>'Evaluación Financiera'!J33/$C$4</f>
        <v>1</v>
      </c>
      <c r="M4" s="37">
        <f>'Evaluación Financiera'!K33/$C$4</f>
        <v>1</v>
      </c>
      <c r="N4" s="37">
        <f>'Evaluación Financiera'!L33/$C$4</f>
        <v>1</v>
      </c>
      <c r="O4" s="37">
        <f>'Evaluación Financiera'!M33/$C$4</f>
        <v>1</v>
      </c>
    </row>
    <row r="5" spans="1:26" ht="15.75" customHeight="1" x14ac:dyDescent="0.35">
      <c r="B5" s="278" t="s">
        <v>23</v>
      </c>
      <c r="C5" s="289">
        <f>'Pre-segmentación '!P20</f>
        <v>1440</v>
      </c>
      <c r="D5" s="288">
        <f>'Evaluación Financiera'!N33/'Análisis Capacidad Instalada'!$C$5</f>
        <v>1</v>
      </c>
      <c r="E5" s="288">
        <f>'Evaluación Financiera'!O33/'Análisis Capacidad Instalada'!$C$5</f>
        <v>1</v>
      </c>
      <c r="F5" s="288">
        <f>'Evaluación Financiera'!P33/'Análisis Capacidad Instalada'!$C$5</f>
        <v>1</v>
      </c>
      <c r="G5" s="288">
        <f>'Evaluación Financiera'!Q33/'Análisis Capacidad Instalada'!$C$5</f>
        <v>1</v>
      </c>
      <c r="H5" s="288">
        <f>'Evaluación Financiera'!R33/'Análisis Capacidad Instalada'!$C$5</f>
        <v>1</v>
      </c>
      <c r="I5" s="288">
        <f>'Evaluación Financiera'!S33/'Análisis Capacidad Instalada'!$C$5</f>
        <v>1</v>
      </c>
      <c r="J5" s="288">
        <f>'Evaluación Financiera'!T33/'Análisis Capacidad Instalada'!$C$5</f>
        <v>1</v>
      </c>
      <c r="K5" s="288">
        <f>'Evaluación Financiera'!U33/'Análisis Capacidad Instalada'!$C$5</f>
        <v>1</v>
      </c>
      <c r="L5" s="288">
        <f>'Evaluación Financiera'!V33/'Análisis Capacidad Instalada'!$C$5</f>
        <v>1</v>
      </c>
      <c r="M5" s="288">
        <f>'Evaluación Financiera'!W33/'Análisis Capacidad Instalada'!$C$5</f>
        <v>1</v>
      </c>
      <c r="N5" s="288">
        <f>'Evaluación Financiera'!X33/'Análisis Capacidad Instalada'!$C$5</f>
        <v>1</v>
      </c>
      <c r="O5" s="288">
        <f>'Evaluación Financiera'!Y33/'Análisis Capacidad Instalada'!$C$5</f>
        <v>1</v>
      </c>
    </row>
    <row r="6" spans="1:26" ht="15.75" customHeight="1" x14ac:dyDescent="0.35">
      <c r="B6" s="279"/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79"/>
      <c r="N6" s="279"/>
      <c r="O6" s="279"/>
    </row>
    <row r="7" spans="1:26" ht="15.75" customHeight="1" x14ac:dyDescent="0.35">
      <c r="B7" s="278" t="s">
        <v>24</v>
      </c>
      <c r="C7" s="289">
        <f>'Pre-segmentación '!P22</f>
        <v>1728</v>
      </c>
      <c r="D7" s="288">
        <f>'Evaluación Financiera'!Z33/'Análisis Capacidad Instalada'!$C$7</f>
        <v>1</v>
      </c>
      <c r="E7" s="288">
        <f>'Evaluación Financiera'!AA33/'Análisis Capacidad Instalada'!$C$7</f>
        <v>1</v>
      </c>
      <c r="F7" s="288">
        <f>'Evaluación Financiera'!AB33/'Análisis Capacidad Instalada'!$C$7</f>
        <v>1</v>
      </c>
      <c r="G7" s="288">
        <f>'Evaluación Financiera'!AC33/'Análisis Capacidad Instalada'!$C$7</f>
        <v>1</v>
      </c>
      <c r="H7" s="288">
        <f>'Evaluación Financiera'!AD33/'Análisis Capacidad Instalada'!$C$7</f>
        <v>1</v>
      </c>
      <c r="I7" s="288">
        <f>'Evaluación Financiera'!AE33/'Análisis Capacidad Instalada'!$C$7</f>
        <v>1</v>
      </c>
      <c r="J7" s="288">
        <f>'Evaluación Financiera'!AF33/'Análisis Capacidad Instalada'!$C$7</f>
        <v>1</v>
      </c>
      <c r="K7" s="288">
        <f>'Evaluación Financiera'!AG33/'Análisis Capacidad Instalada'!$C$7</f>
        <v>1</v>
      </c>
      <c r="L7" s="288">
        <f>'Evaluación Financiera'!AH33/'Análisis Capacidad Instalada'!$C$7</f>
        <v>1</v>
      </c>
      <c r="M7" s="288">
        <f>'Evaluación Financiera'!AI33/'Análisis Capacidad Instalada'!$C$7</f>
        <v>1</v>
      </c>
      <c r="N7" s="288">
        <f>'Evaluación Financiera'!AJ33/'Análisis Capacidad Instalada'!$C$7</f>
        <v>1</v>
      </c>
      <c r="O7" s="288">
        <f>'Evaluación Financiera'!AK33/'Análisis Capacidad Instalada'!$C$7</f>
        <v>1</v>
      </c>
    </row>
    <row r="8" spans="1:26" ht="15.75" customHeight="1" x14ac:dyDescent="0.35">
      <c r="B8" s="279"/>
      <c r="C8" s="279"/>
      <c r="D8" s="279"/>
      <c r="E8" s="279"/>
      <c r="F8" s="279"/>
      <c r="G8" s="279"/>
      <c r="H8" s="279"/>
      <c r="I8" s="279"/>
      <c r="J8" s="279"/>
      <c r="K8" s="279"/>
      <c r="L8" s="279"/>
      <c r="M8" s="279"/>
      <c r="N8" s="279"/>
      <c r="O8" s="279"/>
    </row>
    <row r="9" spans="1:26" ht="15.75" customHeight="1" x14ac:dyDescent="0.35">
      <c r="B9" s="36"/>
      <c r="C9" s="36"/>
      <c r="D9" s="36"/>
      <c r="E9" s="36"/>
      <c r="F9" s="36"/>
    </row>
    <row r="10" spans="1:26" ht="15.75" customHeight="1" x14ac:dyDescent="0.35">
      <c r="A10" s="286"/>
      <c r="B10" s="287"/>
    </row>
    <row r="11" spans="1:26" ht="15.75" customHeight="1" x14ac:dyDescent="0.3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3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35">
      <c r="A13" s="46"/>
      <c r="B13" s="47"/>
      <c r="C13" s="47"/>
      <c r="D13" s="47"/>
      <c r="E13" s="47"/>
      <c r="F13" s="47"/>
      <c r="G13" s="48"/>
      <c r="H13" s="48"/>
      <c r="I13" s="49"/>
    </row>
    <row r="14" spans="1:26" ht="15.75" customHeight="1" x14ac:dyDescent="0.35">
      <c r="A14" s="33"/>
    </row>
    <row r="15" spans="1:26" ht="15.75" customHeight="1" x14ac:dyDescent="0.35"/>
    <row r="16" spans="1:26" ht="15.75" customHeight="1" x14ac:dyDescent="0.35"/>
    <row r="17" ht="15.75" customHeight="1" x14ac:dyDescent="0.35"/>
    <row r="18" ht="15.75" customHeight="1" x14ac:dyDescent="0.35"/>
    <row r="19" ht="15.75" customHeight="1" x14ac:dyDescent="0.35"/>
    <row r="20" ht="15.75" customHeight="1" x14ac:dyDescent="0.35"/>
    <row r="21" ht="15.75" customHeight="1" x14ac:dyDescent="0.35"/>
    <row r="22" ht="15.75" customHeight="1" x14ac:dyDescent="0.35"/>
    <row r="23" ht="15.75" customHeight="1" x14ac:dyDescent="0.35"/>
    <row r="24" ht="15.75" customHeight="1" x14ac:dyDescent="0.35"/>
    <row r="25" ht="15.75" customHeight="1" x14ac:dyDescent="0.35"/>
    <row r="26" ht="15.75" customHeight="1" x14ac:dyDescent="0.35"/>
    <row r="27" ht="15.75" customHeight="1" x14ac:dyDescent="0.35"/>
    <row r="28" ht="15.75" customHeight="1" x14ac:dyDescent="0.35"/>
    <row r="29" ht="15.75" customHeight="1" x14ac:dyDescent="0.35"/>
    <row r="30" ht="15.75" customHeight="1" x14ac:dyDescent="0.35"/>
    <row r="31" ht="15.75" customHeight="1" x14ac:dyDescent="0.35"/>
    <row r="32" ht="15.75" customHeight="1" x14ac:dyDescent="0.35"/>
    <row r="33" ht="15.75" customHeight="1" x14ac:dyDescent="0.35"/>
    <row r="34" ht="15.75" customHeight="1" x14ac:dyDescent="0.35"/>
    <row r="35" ht="15.75" customHeight="1" x14ac:dyDescent="0.35"/>
    <row r="36" ht="15.75" customHeight="1" x14ac:dyDescent="0.35"/>
    <row r="37" ht="15.75" customHeight="1" x14ac:dyDescent="0.35"/>
    <row r="38" ht="15.75" customHeight="1" x14ac:dyDescent="0.35"/>
    <row r="39" ht="15.75" customHeight="1" x14ac:dyDescent="0.35"/>
    <row r="40" ht="15.75" customHeight="1" x14ac:dyDescent="0.35"/>
    <row r="41" ht="15.75" customHeight="1" x14ac:dyDescent="0.35"/>
    <row r="42" ht="15.75" customHeight="1" x14ac:dyDescent="0.35"/>
    <row r="43" ht="15.75" customHeight="1" x14ac:dyDescent="0.35"/>
    <row r="44" ht="15.75" customHeight="1" x14ac:dyDescent="0.35"/>
    <row r="45" ht="15.75" customHeight="1" x14ac:dyDescent="0.35"/>
    <row r="46" ht="15.75" customHeight="1" x14ac:dyDescent="0.35"/>
    <row r="47" ht="15.75" customHeight="1" x14ac:dyDescent="0.35"/>
    <row r="48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mergeCells count="30">
    <mergeCell ref="M5:M6"/>
    <mergeCell ref="N5:N6"/>
    <mergeCell ref="O5:O6"/>
    <mergeCell ref="D2:O2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A10:B10"/>
    <mergeCell ref="N7:N8"/>
    <mergeCell ref="O7:O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</mergeCells>
  <phoneticPr fontId="35" type="noConversion"/>
  <pageMargins left="0.7" right="0.7" top="0.75" bottom="0.75" header="0" footer="0"/>
  <pageSetup orientation="landscape"/>
  <customProperties>
    <customPr name="_pios_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79998168889431442"/>
  </sheetPr>
  <dimension ref="B1:K1000"/>
  <sheetViews>
    <sheetView showGridLines="0" workbookViewId="0">
      <selection activeCell="C1" sqref="C1"/>
    </sheetView>
  </sheetViews>
  <sheetFormatPr defaultColWidth="11.23046875" defaultRowHeight="15" customHeight="1" x14ac:dyDescent="0.35"/>
  <cols>
    <col min="1" max="1" width="4.69140625" customWidth="1"/>
    <col min="2" max="2" width="40" customWidth="1"/>
    <col min="3" max="3" width="11" customWidth="1"/>
    <col min="4" max="4" width="11.69140625" customWidth="1"/>
    <col min="5" max="6" width="10.53515625" customWidth="1"/>
    <col min="7" max="7" width="32.3828125" customWidth="1"/>
    <col min="8" max="26" width="10.53515625" customWidth="1"/>
  </cols>
  <sheetData>
    <row r="1" spans="2:11" ht="15.75" customHeight="1" x14ac:dyDescent="0.35"/>
    <row r="2" spans="2:11" ht="15.75" customHeight="1" x14ac:dyDescent="0.35">
      <c r="B2" s="292" t="s">
        <v>50</v>
      </c>
      <c r="C2" s="290"/>
      <c r="D2" s="290"/>
      <c r="E2" s="283"/>
      <c r="G2" s="50" t="s">
        <v>51</v>
      </c>
      <c r="H2" s="173">
        <f>(SUM('Evaluación Financiera'!B33:M33)/360)*10</f>
        <v>214.97222222222223</v>
      </c>
    </row>
    <row r="3" spans="2:11" ht="15.75" customHeight="1" x14ac:dyDescent="0.35">
      <c r="B3" s="51" t="s">
        <v>300</v>
      </c>
      <c r="C3" s="293" t="s">
        <v>52</v>
      </c>
      <c r="D3" s="283"/>
      <c r="E3" s="44" t="s">
        <v>53</v>
      </c>
    </row>
    <row r="4" spans="2:11" ht="15.75" customHeight="1" x14ac:dyDescent="0.35">
      <c r="B4" s="42" t="s">
        <v>295</v>
      </c>
      <c r="C4" s="52">
        <v>0.2</v>
      </c>
      <c r="D4" s="52">
        <v>1</v>
      </c>
      <c r="E4" s="20" t="s">
        <v>301</v>
      </c>
      <c r="G4" s="1"/>
      <c r="H4" s="1"/>
      <c r="I4" s="1"/>
      <c r="J4" s="1"/>
    </row>
    <row r="5" spans="2:11" ht="15.75" customHeight="1" x14ac:dyDescent="0.35">
      <c r="B5" s="42" t="s">
        <v>297</v>
      </c>
      <c r="C5" s="52">
        <v>0.1</v>
      </c>
      <c r="D5" s="52">
        <v>0.5</v>
      </c>
      <c r="E5" s="24" t="s">
        <v>301</v>
      </c>
    </row>
    <row r="6" spans="2:11" ht="15.75" customHeight="1" x14ac:dyDescent="0.35">
      <c r="B6" s="42" t="s">
        <v>296</v>
      </c>
      <c r="C6" s="52">
        <v>1</v>
      </c>
      <c r="D6" s="52">
        <v>1.5</v>
      </c>
      <c r="E6" s="24" t="s">
        <v>301</v>
      </c>
      <c r="G6" s="1"/>
    </row>
    <row r="7" spans="2:11" ht="15.75" customHeight="1" x14ac:dyDescent="0.35">
      <c r="B7" s="42" t="s">
        <v>298</v>
      </c>
      <c r="C7" s="52">
        <v>0.5</v>
      </c>
      <c r="D7" s="52">
        <v>1</v>
      </c>
      <c r="E7" s="24" t="s">
        <v>301</v>
      </c>
      <c r="G7" s="1"/>
    </row>
    <row r="8" spans="2:11" ht="15.75" customHeight="1" x14ac:dyDescent="0.35">
      <c r="B8" s="42" t="s">
        <v>299</v>
      </c>
      <c r="C8" s="52">
        <v>2</v>
      </c>
      <c r="D8" s="52">
        <v>4.5</v>
      </c>
      <c r="E8" s="24" t="s">
        <v>301</v>
      </c>
    </row>
    <row r="9" spans="2:11" ht="15.75" customHeight="1" x14ac:dyDescent="0.35"/>
    <row r="10" spans="2:11" ht="15.75" customHeight="1" x14ac:dyDescent="0.35"/>
    <row r="11" spans="2:11" ht="15.75" customHeight="1" x14ac:dyDescent="0.35">
      <c r="B11" s="292" t="s">
        <v>54</v>
      </c>
      <c r="C11" s="290"/>
      <c r="D11" s="290"/>
      <c r="E11" s="283"/>
    </row>
    <row r="12" spans="2:11" ht="15.75" customHeight="1" x14ac:dyDescent="0.35">
      <c r="B12" s="51" t="s">
        <v>300</v>
      </c>
      <c r="C12" s="293" t="s">
        <v>52</v>
      </c>
      <c r="D12" s="283"/>
      <c r="E12" s="44" t="s">
        <v>53</v>
      </c>
      <c r="H12" s="291"/>
      <c r="I12" s="287"/>
      <c r="J12" s="287"/>
      <c r="K12" s="287"/>
    </row>
    <row r="13" spans="2:11" ht="15.75" customHeight="1" x14ac:dyDescent="0.35">
      <c r="B13" s="42" t="s">
        <v>295</v>
      </c>
      <c r="C13" s="52">
        <f t="shared" ref="C13:D13" si="0">C4*$H$2</f>
        <v>42.994444444444447</v>
      </c>
      <c r="D13" s="52">
        <f t="shared" si="0"/>
        <v>214.97222222222223</v>
      </c>
      <c r="E13" s="24" t="s">
        <v>301</v>
      </c>
      <c r="H13" s="1"/>
      <c r="I13" s="291"/>
      <c r="J13" s="287"/>
      <c r="K13" s="1"/>
    </row>
    <row r="14" spans="2:11" ht="15.75" customHeight="1" x14ac:dyDescent="0.35">
      <c r="B14" s="42" t="s">
        <v>297</v>
      </c>
      <c r="C14" s="52">
        <f t="shared" ref="C14:D14" si="1">C5*$H$2</f>
        <v>21.497222222222224</v>
      </c>
      <c r="D14" s="52">
        <f t="shared" si="1"/>
        <v>107.48611111111111</v>
      </c>
      <c r="E14" s="24" t="s">
        <v>301</v>
      </c>
      <c r="H14" s="1"/>
      <c r="I14" s="1"/>
      <c r="J14" s="1"/>
      <c r="K14" s="1"/>
    </row>
    <row r="15" spans="2:11" ht="15.75" customHeight="1" x14ac:dyDescent="0.35">
      <c r="B15" s="42" t="s">
        <v>296</v>
      </c>
      <c r="C15" s="52">
        <f t="shared" ref="C15:D15" si="2">C6*$H$2</f>
        <v>214.97222222222223</v>
      </c>
      <c r="D15" s="52">
        <f t="shared" si="2"/>
        <v>322.45833333333337</v>
      </c>
      <c r="E15" s="24" t="s">
        <v>301</v>
      </c>
      <c r="H15" s="1"/>
      <c r="I15" s="1"/>
      <c r="J15" s="1"/>
      <c r="K15" s="1"/>
    </row>
    <row r="16" spans="2:11" ht="15.75" customHeight="1" x14ac:dyDescent="0.35">
      <c r="B16" s="42" t="s">
        <v>298</v>
      </c>
      <c r="C16" s="52">
        <f t="shared" ref="C16:D16" si="3">C7*$H$2</f>
        <v>107.48611111111111</v>
      </c>
      <c r="D16" s="52">
        <f t="shared" si="3"/>
        <v>214.97222222222223</v>
      </c>
      <c r="E16" s="24" t="s">
        <v>301</v>
      </c>
      <c r="H16" s="1"/>
      <c r="I16" s="1"/>
      <c r="J16" s="1"/>
      <c r="K16" s="1"/>
    </row>
    <row r="17" spans="2:11" ht="15.75" customHeight="1" x14ac:dyDescent="0.35">
      <c r="B17" s="42" t="s">
        <v>299</v>
      </c>
      <c r="C17" s="52">
        <f t="shared" ref="C17:D17" si="4">C8*$H$2</f>
        <v>429.94444444444446</v>
      </c>
      <c r="D17" s="52">
        <f t="shared" si="4"/>
        <v>967.375</v>
      </c>
      <c r="E17" s="24" t="s">
        <v>301</v>
      </c>
      <c r="H17" s="1"/>
      <c r="I17" s="1"/>
      <c r="J17" s="1"/>
      <c r="K17" s="1"/>
    </row>
    <row r="18" spans="2:11" ht="15.75" customHeight="1" x14ac:dyDescent="0.35">
      <c r="H18" s="1"/>
      <c r="I18" s="1"/>
      <c r="J18" s="1"/>
      <c r="K18" s="1"/>
    </row>
    <row r="19" spans="2:11" ht="15.75" customHeight="1" x14ac:dyDescent="0.35">
      <c r="H19" s="1"/>
      <c r="I19" s="1"/>
      <c r="J19" s="1"/>
      <c r="K19" s="1"/>
    </row>
    <row r="20" spans="2:11" ht="15.75" customHeight="1" x14ac:dyDescent="0.35"/>
    <row r="21" spans="2:11" ht="15.75" customHeight="1" x14ac:dyDescent="0.35"/>
    <row r="22" spans="2:11" ht="15.75" customHeight="1" x14ac:dyDescent="0.35"/>
    <row r="23" spans="2:11" ht="15.75" customHeight="1" x14ac:dyDescent="0.35"/>
    <row r="24" spans="2:11" ht="15.75" customHeight="1" x14ac:dyDescent="0.35"/>
    <row r="25" spans="2:11" ht="15.75" customHeight="1" x14ac:dyDescent="0.35"/>
    <row r="26" spans="2:11" ht="15.75" customHeight="1" x14ac:dyDescent="0.35"/>
    <row r="27" spans="2:11" ht="15.75" customHeight="1" x14ac:dyDescent="0.35"/>
    <row r="28" spans="2:11" ht="15.75" customHeight="1" x14ac:dyDescent="0.35"/>
    <row r="29" spans="2:11" ht="15.75" customHeight="1" x14ac:dyDescent="0.35"/>
    <row r="30" spans="2:11" ht="15.75" customHeight="1" x14ac:dyDescent="0.35"/>
    <row r="31" spans="2:11" ht="15.75" customHeight="1" x14ac:dyDescent="0.35"/>
    <row r="32" spans="2:11" ht="15.75" customHeight="1" x14ac:dyDescent="0.35"/>
    <row r="33" ht="15.75" customHeight="1" x14ac:dyDescent="0.35"/>
    <row r="34" ht="15.75" customHeight="1" x14ac:dyDescent="0.35"/>
    <row r="35" ht="15.75" customHeight="1" x14ac:dyDescent="0.35"/>
    <row r="36" ht="15.75" customHeight="1" x14ac:dyDescent="0.35"/>
    <row r="37" ht="15.75" customHeight="1" x14ac:dyDescent="0.35"/>
    <row r="38" ht="15.75" customHeight="1" x14ac:dyDescent="0.35"/>
    <row r="39" ht="15.75" customHeight="1" x14ac:dyDescent="0.35"/>
    <row r="40" ht="15.75" customHeight="1" x14ac:dyDescent="0.35"/>
    <row r="41" ht="15.75" customHeight="1" x14ac:dyDescent="0.35"/>
    <row r="42" ht="15.75" customHeight="1" x14ac:dyDescent="0.35"/>
    <row r="43" ht="15.75" customHeight="1" x14ac:dyDescent="0.35"/>
    <row r="44" ht="15.75" customHeight="1" x14ac:dyDescent="0.35"/>
    <row r="45" ht="15.75" customHeight="1" x14ac:dyDescent="0.35"/>
    <row r="46" ht="15.75" customHeight="1" x14ac:dyDescent="0.35"/>
    <row r="47" ht="15.75" customHeight="1" x14ac:dyDescent="0.35"/>
    <row r="48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mergeCells count="6">
    <mergeCell ref="I13:J13"/>
    <mergeCell ref="B2:E2"/>
    <mergeCell ref="C3:D3"/>
    <mergeCell ref="B11:E11"/>
    <mergeCell ref="C12:D12"/>
    <mergeCell ref="H12:K12"/>
  </mergeCells>
  <pageMargins left="0.7" right="0.7" top="0.75" bottom="0.75" header="0" footer="0"/>
  <pageSetup orientation="landscape"/>
  <customProperties>
    <customPr name="_pios_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-0.249977111117893"/>
  </sheetPr>
  <dimension ref="A1:BJ1002"/>
  <sheetViews>
    <sheetView showGridLines="0" workbookViewId="0">
      <selection activeCell="K14" sqref="K14:K16"/>
    </sheetView>
  </sheetViews>
  <sheetFormatPr defaultColWidth="11.23046875" defaultRowHeight="15" customHeight="1" x14ac:dyDescent="0.35"/>
  <cols>
    <col min="1" max="1" width="3" customWidth="1"/>
    <col min="2" max="2" width="23" customWidth="1"/>
    <col min="3" max="4" width="10.53515625" customWidth="1"/>
    <col min="5" max="5" width="11.15234375" customWidth="1"/>
    <col min="6" max="38" width="10.53515625" customWidth="1"/>
  </cols>
  <sheetData>
    <row r="1" spans="1:62" ht="15.7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62" ht="15.75" customHeight="1" x14ac:dyDescent="0.35">
      <c r="A2" s="1"/>
      <c r="B2" s="30" t="s">
        <v>45</v>
      </c>
      <c r="C2" s="54">
        <v>1</v>
      </c>
      <c r="D2" s="30">
        <v>2</v>
      </c>
      <c r="E2" s="30">
        <v>3</v>
      </c>
      <c r="F2" s="30">
        <v>4</v>
      </c>
      <c r="G2" s="30">
        <v>5</v>
      </c>
      <c r="H2" s="30">
        <v>6</v>
      </c>
      <c r="I2" s="30">
        <v>7</v>
      </c>
      <c r="J2" s="30">
        <v>8</v>
      </c>
      <c r="K2" s="30">
        <v>9</v>
      </c>
      <c r="L2" s="30">
        <v>10</v>
      </c>
      <c r="M2" s="30">
        <v>11</v>
      </c>
      <c r="N2" s="30">
        <v>12</v>
      </c>
      <c r="O2" s="30">
        <v>13</v>
      </c>
      <c r="P2" s="30">
        <v>14</v>
      </c>
      <c r="Q2" s="30">
        <v>15</v>
      </c>
      <c r="R2" s="30">
        <v>16</v>
      </c>
      <c r="S2" s="30">
        <v>17</v>
      </c>
      <c r="T2" s="30">
        <v>18</v>
      </c>
      <c r="U2" s="30">
        <v>19</v>
      </c>
      <c r="V2" s="30">
        <v>20</v>
      </c>
      <c r="W2" s="30">
        <v>21</v>
      </c>
      <c r="X2" s="30">
        <v>22</v>
      </c>
      <c r="Y2" s="30">
        <v>23</v>
      </c>
      <c r="Z2" s="30">
        <v>24</v>
      </c>
      <c r="AA2" s="30">
        <v>25</v>
      </c>
      <c r="AB2" s="30">
        <v>26</v>
      </c>
      <c r="AC2" s="30">
        <v>27</v>
      </c>
      <c r="AD2" s="30">
        <v>28</v>
      </c>
      <c r="AE2" s="30">
        <v>29</v>
      </c>
      <c r="AF2" s="30">
        <v>30</v>
      </c>
      <c r="AG2" s="30">
        <v>31</v>
      </c>
      <c r="AH2" s="30">
        <v>32</v>
      </c>
      <c r="AI2" s="30">
        <v>33</v>
      </c>
      <c r="AJ2" s="30">
        <v>34</v>
      </c>
      <c r="AK2" s="30">
        <v>35</v>
      </c>
      <c r="AL2" s="30">
        <v>36</v>
      </c>
      <c r="AM2" s="30">
        <v>37</v>
      </c>
      <c r="AN2" s="30">
        <v>38</v>
      </c>
      <c r="AO2" s="30">
        <v>39</v>
      </c>
      <c r="AP2" s="30">
        <v>40</v>
      </c>
      <c r="AQ2" s="30">
        <v>41</v>
      </c>
      <c r="AR2" s="30">
        <v>42</v>
      </c>
      <c r="AS2" s="30">
        <v>43</v>
      </c>
      <c r="AT2" s="30">
        <v>44</v>
      </c>
      <c r="AU2" s="30">
        <v>45</v>
      </c>
      <c r="AV2" s="30">
        <v>46</v>
      </c>
      <c r="AW2" s="30">
        <v>47</v>
      </c>
      <c r="AX2" s="30">
        <v>48</v>
      </c>
      <c r="AY2" s="30">
        <v>49</v>
      </c>
      <c r="AZ2" s="30">
        <v>50</v>
      </c>
      <c r="BA2" s="30">
        <v>51</v>
      </c>
      <c r="BB2" s="30">
        <v>52</v>
      </c>
      <c r="BC2" s="30">
        <v>53</v>
      </c>
      <c r="BD2" s="30">
        <v>54</v>
      </c>
      <c r="BE2" s="30">
        <v>55</v>
      </c>
      <c r="BF2" s="30">
        <v>56</v>
      </c>
      <c r="BG2" s="30">
        <v>57</v>
      </c>
      <c r="BH2" s="30">
        <v>58</v>
      </c>
      <c r="BI2" s="30">
        <v>59</v>
      </c>
      <c r="BJ2" s="30">
        <v>60</v>
      </c>
    </row>
    <row r="3" spans="1:62" ht="15.75" customHeight="1" x14ac:dyDescent="0.35">
      <c r="A3" s="1"/>
      <c r="B3" s="55" t="s">
        <v>55</v>
      </c>
      <c r="C3" s="56">
        <v>8500000</v>
      </c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  <c r="BD3" s="55"/>
      <c r="BE3" s="55"/>
      <c r="BF3" s="55"/>
      <c r="BG3" s="55"/>
      <c r="BH3" s="55"/>
      <c r="BI3" s="55"/>
      <c r="BJ3" s="55"/>
    </row>
    <row r="4" spans="1:62" ht="15.75" customHeight="1" x14ac:dyDescent="0.35">
      <c r="A4" s="1"/>
      <c r="B4" s="58" t="s">
        <v>56</v>
      </c>
      <c r="C4" s="59">
        <v>140000</v>
      </c>
      <c r="D4" s="60"/>
      <c r="E4" s="60"/>
      <c r="F4" s="60"/>
      <c r="G4" s="60"/>
      <c r="H4" s="60">
        <v>230000</v>
      </c>
      <c r="I4" s="60"/>
      <c r="J4" s="60"/>
      <c r="K4" s="60"/>
      <c r="L4" s="60"/>
      <c r="M4" s="60"/>
      <c r="N4" s="60">
        <v>230000</v>
      </c>
      <c r="O4" s="58"/>
      <c r="P4" s="58"/>
      <c r="Q4" s="58"/>
      <c r="R4" s="58"/>
      <c r="S4" s="58"/>
      <c r="T4" s="60">
        <v>230000</v>
      </c>
      <c r="U4" s="58"/>
      <c r="V4" s="58"/>
      <c r="W4" s="58"/>
      <c r="X4" s="58"/>
      <c r="Y4" s="58"/>
      <c r="Z4" s="60">
        <v>230000</v>
      </c>
      <c r="AA4" s="58"/>
      <c r="AB4" s="58"/>
      <c r="AC4" s="58"/>
      <c r="AD4" s="58"/>
      <c r="AE4" s="58"/>
      <c r="AF4" s="60">
        <v>230000</v>
      </c>
      <c r="AG4" s="58"/>
      <c r="AH4" s="58"/>
      <c r="AI4" s="58"/>
      <c r="AJ4" s="58"/>
      <c r="AK4" s="58"/>
      <c r="AL4" s="60">
        <v>230000</v>
      </c>
      <c r="AM4" s="58"/>
      <c r="AN4" s="58"/>
      <c r="AO4" s="58"/>
      <c r="AP4" s="58"/>
      <c r="AQ4" s="58"/>
      <c r="AR4" s="60">
        <v>230000</v>
      </c>
      <c r="AS4" s="58"/>
      <c r="AT4" s="58"/>
      <c r="AU4" s="58"/>
      <c r="AV4" s="58"/>
      <c r="AW4" s="58"/>
      <c r="AX4" s="60">
        <v>230000</v>
      </c>
      <c r="AY4" s="58"/>
      <c r="AZ4" s="58"/>
      <c r="BA4" s="58"/>
      <c r="BB4" s="58"/>
      <c r="BC4" s="58"/>
      <c r="BD4" s="60">
        <v>230000</v>
      </c>
      <c r="BE4" s="58"/>
      <c r="BF4" s="58"/>
      <c r="BG4" s="58"/>
      <c r="BH4" s="58"/>
      <c r="BI4" s="58"/>
      <c r="BJ4" s="60">
        <v>230000</v>
      </c>
    </row>
    <row r="5" spans="1:62" ht="15.75" customHeight="1" x14ac:dyDescent="0.35">
      <c r="A5" s="1"/>
      <c r="B5" s="58" t="s">
        <v>57</v>
      </c>
      <c r="C5" s="59">
        <f>290000*3</f>
        <v>870000</v>
      </c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</row>
    <row r="6" spans="1:62" ht="15.75" customHeight="1" x14ac:dyDescent="0.35">
      <c r="A6" s="1"/>
      <c r="B6" s="58" t="s">
        <v>58</v>
      </c>
      <c r="C6" s="59">
        <v>3000000</v>
      </c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60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</row>
    <row r="7" spans="1:62" ht="15.75" customHeight="1" x14ac:dyDescent="0.35">
      <c r="A7" s="1"/>
      <c r="B7" s="45" t="s">
        <v>59</v>
      </c>
      <c r="C7" s="59">
        <v>4800000</v>
      </c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  <c r="BF7" s="55"/>
      <c r="BG7" s="55"/>
      <c r="BH7" s="55"/>
      <c r="BI7" s="55"/>
      <c r="BJ7" s="55"/>
    </row>
    <row r="8" spans="1:62" ht="15.75" customHeight="1" x14ac:dyDescent="0.35">
      <c r="A8" s="1"/>
      <c r="B8" s="262" t="s">
        <v>60</v>
      </c>
      <c r="C8" s="268">
        <v>63309</v>
      </c>
      <c r="D8" s="268">
        <v>40000</v>
      </c>
      <c r="E8" s="268">
        <v>40000</v>
      </c>
      <c r="F8" s="268">
        <v>63309</v>
      </c>
      <c r="G8" s="268">
        <v>63309</v>
      </c>
      <c r="H8" s="268">
        <v>63309</v>
      </c>
      <c r="I8" s="268">
        <v>40000</v>
      </c>
      <c r="J8" s="268">
        <v>40000</v>
      </c>
      <c r="K8" s="268">
        <v>40000</v>
      </c>
      <c r="L8" s="268">
        <v>40000</v>
      </c>
      <c r="M8" s="268">
        <v>100000</v>
      </c>
      <c r="N8" s="268">
        <v>60000</v>
      </c>
      <c r="O8" s="268">
        <v>40000</v>
      </c>
      <c r="P8" s="268">
        <v>40000</v>
      </c>
      <c r="Q8" s="268">
        <v>40000</v>
      </c>
      <c r="R8" s="268">
        <v>40000</v>
      </c>
      <c r="S8" s="268">
        <v>100000</v>
      </c>
      <c r="T8" s="268">
        <v>40000</v>
      </c>
      <c r="U8" s="268">
        <v>115000</v>
      </c>
      <c r="V8" s="268">
        <v>115000</v>
      </c>
      <c r="W8" s="268">
        <v>115000</v>
      </c>
      <c r="X8" s="268">
        <v>115000</v>
      </c>
      <c r="Y8" s="268">
        <v>115000</v>
      </c>
      <c r="Z8" s="268">
        <v>250000</v>
      </c>
      <c r="AA8" s="268">
        <v>250000</v>
      </c>
      <c r="AB8" s="268">
        <v>250000</v>
      </c>
      <c r="AC8" s="268">
        <v>250000</v>
      </c>
      <c r="AD8" s="268">
        <v>250000</v>
      </c>
      <c r="AE8" s="268">
        <v>300000</v>
      </c>
      <c r="AF8" s="268">
        <v>300000</v>
      </c>
      <c r="AG8" s="268">
        <v>300000</v>
      </c>
      <c r="AH8" s="268">
        <v>300000</v>
      </c>
      <c r="AI8" s="268">
        <v>300000</v>
      </c>
      <c r="AJ8" s="268">
        <v>400000</v>
      </c>
      <c r="AK8" s="268">
        <v>400000</v>
      </c>
      <c r="AL8" s="268">
        <v>400000</v>
      </c>
      <c r="AM8" s="268">
        <v>400000</v>
      </c>
      <c r="AN8" s="268">
        <v>400000</v>
      </c>
      <c r="AO8" s="268">
        <v>400000</v>
      </c>
      <c r="AP8" s="268">
        <v>400000</v>
      </c>
      <c r="AQ8" s="268">
        <v>400000</v>
      </c>
      <c r="AR8" s="268">
        <v>400000</v>
      </c>
      <c r="AS8" s="268">
        <v>400000</v>
      </c>
      <c r="AT8" s="268">
        <v>400000</v>
      </c>
      <c r="AU8" s="268">
        <v>400000</v>
      </c>
      <c r="AV8" s="268">
        <v>400000</v>
      </c>
      <c r="AW8" s="268">
        <v>400000</v>
      </c>
      <c r="AX8" s="268">
        <v>400000</v>
      </c>
      <c r="AY8" s="268">
        <v>400000</v>
      </c>
      <c r="AZ8" s="268">
        <v>400000</v>
      </c>
      <c r="BA8" s="268">
        <v>400000</v>
      </c>
      <c r="BB8" s="268">
        <v>400000</v>
      </c>
      <c r="BC8" s="268">
        <v>400000</v>
      </c>
      <c r="BD8" s="268">
        <v>400000</v>
      </c>
      <c r="BE8" s="268">
        <v>400000</v>
      </c>
      <c r="BF8" s="268">
        <v>400000</v>
      </c>
      <c r="BG8" s="268">
        <v>400000</v>
      </c>
      <c r="BH8" s="268">
        <v>400000</v>
      </c>
      <c r="BI8" s="268">
        <v>400000</v>
      </c>
      <c r="BJ8" s="268">
        <v>400000</v>
      </c>
    </row>
    <row r="9" spans="1:62" ht="15" customHeight="1" x14ac:dyDescent="0.35">
      <c r="B9" s="275" t="s">
        <v>355</v>
      </c>
      <c r="C9" s="268">
        <f>K14*1000</f>
        <v>3425000</v>
      </c>
      <c r="D9" s="161"/>
      <c r="E9" s="161"/>
      <c r="F9" s="161"/>
      <c r="G9" s="268">
        <v>3425000</v>
      </c>
      <c r="H9" s="268">
        <f>G9</f>
        <v>3425000</v>
      </c>
      <c r="I9" s="268">
        <f>K14*1500</f>
        <v>5137500</v>
      </c>
      <c r="J9" s="268">
        <f>I9</f>
        <v>5137500</v>
      </c>
      <c r="K9" s="268"/>
      <c r="L9" s="268">
        <f>K14*1700</f>
        <v>5822500</v>
      </c>
      <c r="M9" s="268">
        <f>K14*1943</f>
        <v>6654775</v>
      </c>
      <c r="N9" s="268"/>
      <c r="O9" s="268">
        <f>K14*1584</f>
        <v>5425200</v>
      </c>
      <c r="P9" s="268">
        <f>O9</f>
        <v>5425200</v>
      </c>
      <c r="Q9" s="268">
        <f>P9</f>
        <v>5425200</v>
      </c>
      <c r="R9" s="268">
        <f t="shared" ref="R9:Z9" si="0">Q9</f>
        <v>5425200</v>
      </c>
      <c r="S9" s="268">
        <f t="shared" si="0"/>
        <v>5425200</v>
      </c>
      <c r="T9" s="268">
        <f t="shared" si="0"/>
        <v>5425200</v>
      </c>
      <c r="U9" s="268">
        <f t="shared" si="0"/>
        <v>5425200</v>
      </c>
      <c r="V9" s="268">
        <f t="shared" si="0"/>
        <v>5425200</v>
      </c>
      <c r="W9" s="268">
        <f t="shared" si="0"/>
        <v>5425200</v>
      </c>
      <c r="X9" s="268">
        <f t="shared" si="0"/>
        <v>5425200</v>
      </c>
      <c r="Y9" s="268">
        <f t="shared" si="0"/>
        <v>5425200</v>
      </c>
      <c r="Z9" s="268">
        <f t="shared" si="0"/>
        <v>5425200</v>
      </c>
      <c r="AA9" s="268">
        <f>K14*1901</f>
        <v>6510925</v>
      </c>
      <c r="AB9" s="268">
        <f>AA9</f>
        <v>6510925</v>
      </c>
      <c r="AC9" s="268">
        <f t="shared" ref="AC9:BJ9" si="1">AB9</f>
        <v>6510925</v>
      </c>
      <c r="AD9" s="268">
        <f t="shared" si="1"/>
        <v>6510925</v>
      </c>
      <c r="AE9" s="268">
        <f t="shared" si="1"/>
        <v>6510925</v>
      </c>
      <c r="AF9" s="268">
        <f t="shared" si="1"/>
        <v>6510925</v>
      </c>
      <c r="AG9" s="268">
        <f t="shared" si="1"/>
        <v>6510925</v>
      </c>
      <c r="AH9" s="268">
        <f t="shared" si="1"/>
        <v>6510925</v>
      </c>
      <c r="AI9" s="268">
        <f t="shared" si="1"/>
        <v>6510925</v>
      </c>
      <c r="AJ9" s="268">
        <f t="shared" si="1"/>
        <v>6510925</v>
      </c>
      <c r="AK9" s="268">
        <f t="shared" si="1"/>
        <v>6510925</v>
      </c>
      <c r="AL9" s="268">
        <f t="shared" si="1"/>
        <v>6510925</v>
      </c>
      <c r="AM9" s="268">
        <f t="shared" si="1"/>
        <v>6510925</v>
      </c>
      <c r="AN9" s="268">
        <f t="shared" si="1"/>
        <v>6510925</v>
      </c>
      <c r="AO9" s="268">
        <f t="shared" si="1"/>
        <v>6510925</v>
      </c>
      <c r="AP9" s="268">
        <f t="shared" si="1"/>
        <v>6510925</v>
      </c>
      <c r="AQ9" s="268">
        <f t="shared" si="1"/>
        <v>6510925</v>
      </c>
      <c r="AR9" s="268">
        <f t="shared" si="1"/>
        <v>6510925</v>
      </c>
      <c r="AS9" s="268">
        <f t="shared" si="1"/>
        <v>6510925</v>
      </c>
      <c r="AT9" s="268">
        <f t="shared" si="1"/>
        <v>6510925</v>
      </c>
      <c r="AU9" s="268">
        <f t="shared" si="1"/>
        <v>6510925</v>
      </c>
      <c r="AV9" s="268">
        <f t="shared" si="1"/>
        <v>6510925</v>
      </c>
      <c r="AW9" s="268">
        <f t="shared" si="1"/>
        <v>6510925</v>
      </c>
      <c r="AX9" s="268">
        <f t="shared" si="1"/>
        <v>6510925</v>
      </c>
      <c r="AY9" s="268">
        <f t="shared" si="1"/>
        <v>6510925</v>
      </c>
      <c r="AZ9" s="268">
        <f t="shared" si="1"/>
        <v>6510925</v>
      </c>
      <c r="BA9" s="268">
        <f t="shared" si="1"/>
        <v>6510925</v>
      </c>
      <c r="BB9" s="268">
        <f t="shared" si="1"/>
        <v>6510925</v>
      </c>
      <c r="BC9" s="268">
        <f t="shared" si="1"/>
        <v>6510925</v>
      </c>
      <c r="BD9" s="268">
        <f t="shared" si="1"/>
        <v>6510925</v>
      </c>
      <c r="BE9" s="268">
        <f t="shared" si="1"/>
        <v>6510925</v>
      </c>
      <c r="BF9" s="268">
        <f t="shared" si="1"/>
        <v>6510925</v>
      </c>
      <c r="BG9" s="268">
        <f t="shared" si="1"/>
        <v>6510925</v>
      </c>
      <c r="BH9" s="268">
        <f t="shared" si="1"/>
        <v>6510925</v>
      </c>
      <c r="BI9" s="268">
        <f t="shared" si="1"/>
        <v>6510925</v>
      </c>
      <c r="BJ9" s="268">
        <f t="shared" si="1"/>
        <v>6510925</v>
      </c>
    </row>
    <row r="10" spans="1:62" ht="15.75" customHeight="1" x14ac:dyDescent="0.35">
      <c r="A10" s="1"/>
      <c r="B10" s="269" t="s">
        <v>61</v>
      </c>
      <c r="C10" s="270">
        <v>38000000</v>
      </c>
      <c r="D10" s="271"/>
      <c r="E10" s="271"/>
      <c r="F10" s="276"/>
      <c r="G10" s="277"/>
      <c r="H10" s="277"/>
      <c r="I10" s="277"/>
      <c r="J10" s="277"/>
      <c r="K10" s="277"/>
      <c r="L10" s="277"/>
      <c r="M10" s="277"/>
      <c r="N10" s="277"/>
      <c r="O10" s="277"/>
      <c r="P10" s="277"/>
      <c r="Q10" s="277"/>
      <c r="R10" s="277"/>
      <c r="S10" s="277"/>
      <c r="T10" s="277"/>
      <c r="U10" s="277"/>
      <c r="V10" s="277"/>
      <c r="W10" s="277"/>
      <c r="X10" s="277"/>
      <c r="Y10" s="277"/>
      <c r="Z10" s="277"/>
      <c r="AA10" s="277"/>
      <c r="AB10" s="277"/>
      <c r="AC10" s="277"/>
      <c r="AD10" s="277"/>
      <c r="AE10" s="277"/>
      <c r="AF10" s="277"/>
      <c r="AG10" s="277"/>
      <c r="AH10" s="277"/>
      <c r="AI10" s="277"/>
      <c r="AJ10" s="277"/>
      <c r="AK10" s="277"/>
      <c r="AL10" s="277"/>
      <c r="AM10" s="277"/>
      <c r="AN10" s="277"/>
      <c r="AO10" s="277"/>
      <c r="AP10" s="277"/>
      <c r="AQ10" s="277"/>
      <c r="AR10" s="277"/>
      <c r="AS10" s="277"/>
      <c r="AT10" s="277"/>
      <c r="AU10" s="277"/>
      <c r="AV10" s="277"/>
      <c r="AW10" s="277"/>
      <c r="AX10" s="277"/>
      <c r="AY10" s="277"/>
      <c r="AZ10" s="277"/>
      <c r="BA10" s="277"/>
      <c r="BB10" s="277"/>
      <c r="BC10" s="277"/>
      <c r="BD10" s="277"/>
      <c r="BE10" s="277"/>
      <c r="BF10" s="277"/>
      <c r="BG10" s="277"/>
      <c r="BH10" s="277"/>
      <c r="BI10" s="277"/>
      <c r="BJ10" s="277"/>
    </row>
    <row r="11" spans="1:62" ht="15.75" customHeight="1" x14ac:dyDescent="0.35">
      <c r="A11" s="1"/>
      <c r="B11" s="61"/>
      <c r="C11" s="62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</row>
    <row r="12" spans="1:62" ht="15.75" customHeight="1" x14ac:dyDescent="0.35">
      <c r="A12" s="1"/>
      <c r="B12" s="30" t="s">
        <v>62</v>
      </c>
      <c r="C12" s="30">
        <v>0</v>
      </c>
      <c r="D12" s="30">
        <v>1</v>
      </c>
      <c r="E12" s="30">
        <v>2</v>
      </c>
      <c r="F12" s="30">
        <v>3</v>
      </c>
      <c r="G12" s="30">
        <v>4</v>
      </c>
      <c r="H12" s="30">
        <v>5</v>
      </c>
    </row>
    <row r="13" spans="1:62" ht="15.75" customHeight="1" x14ac:dyDescent="0.35">
      <c r="A13" s="1"/>
      <c r="B13" s="45" t="s">
        <v>63</v>
      </c>
      <c r="C13" s="57">
        <v>8500000</v>
      </c>
      <c r="D13" s="6"/>
      <c r="E13" s="6"/>
      <c r="F13" s="6"/>
      <c r="G13" s="6"/>
      <c r="H13" s="6"/>
    </row>
    <row r="14" spans="1:62" ht="15.75" customHeight="1" x14ac:dyDescent="0.35">
      <c r="A14" s="1"/>
      <c r="B14" s="58" t="s">
        <v>56</v>
      </c>
      <c r="C14" s="57">
        <f>C4</f>
        <v>140000</v>
      </c>
      <c r="D14" s="6">
        <f>SUM(D4:N4)</f>
        <v>460000</v>
      </c>
      <c r="E14" s="6">
        <f>SUM(O4:Z4)</f>
        <v>460000</v>
      </c>
      <c r="F14" s="6"/>
      <c r="G14" s="6"/>
      <c r="H14" s="6"/>
      <c r="J14" s="294" t="s">
        <v>357</v>
      </c>
      <c r="K14" s="295">
        <v>3425</v>
      </c>
    </row>
    <row r="15" spans="1:62" ht="25.5" customHeight="1" x14ac:dyDescent="0.35">
      <c r="A15" s="1"/>
      <c r="B15" s="58" t="s">
        <v>57</v>
      </c>
      <c r="C15" s="57">
        <f>C5</f>
        <v>870000</v>
      </c>
      <c r="D15" s="6"/>
      <c r="E15" s="6"/>
      <c r="F15" s="6"/>
      <c r="G15" s="6"/>
      <c r="H15" s="6"/>
      <c r="J15" s="294"/>
      <c r="K15" s="295"/>
    </row>
    <row r="16" spans="1:62" ht="27" customHeight="1" x14ac:dyDescent="0.35">
      <c r="A16" s="1"/>
      <c r="B16" s="58" t="s">
        <v>58</v>
      </c>
      <c r="C16" s="57">
        <f>C6</f>
        <v>3000000</v>
      </c>
      <c r="D16" s="6"/>
      <c r="E16" s="6"/>
      <c r="F16" s="6"/>
      <c r="G16" s="6"/>
      <c r="H16" s="6"/>
      <c r="J16" s="294"/>
      <c r="K16" s="295"/>
    </row>
    <row r="17" spans="1:8" ht="15.75" customHeight="1" x14ac:dyDescent="0.35">
      <c r="A17" s="1"/>
      <c r="B17" s="45" t="s">
        <v>59</v>
      </c>
      <c r="C17" s="60">
        <f>C7</f>
        <v>4800000</v>
      </c>
      <c r="D17" s="6"/>
      <c r="E17" s="6"/>
      <c r="F17" s="6"/>
      <c r="G17" s="6"/>
      <c r="H17" s="6"/>
    </row>
    <row r="18" spans="1:8" ht="15.75" customHeight="1" x14ac:dyDescent="0.35">
      <c r="A18" s="1"/>
      <c r="B18" s="45" t="s">
        <v>60</v>
      </c>
      <c r="C18" s="20"/>
      <c r="D18" s="6">
        <f>SUM(C8:N8)</f>
        <v>653236</v>
      </c>
      <c r="E18" s="6">
        <f>SUM(O8:Z8)</f>
        <v>1125000</v>
      </c>
      <c r="F18" s="6">
        <f>SUM(AA8:AL8)</f>
        <v>3700000</v>
      </c>
      <c r="G18" s="6">
        <f>SUM(AB8:AM8)</f>
        <v>3850000</v>
      </c>
      <c r="H18" s="6">
        <f>SUM(AC8:AN8)</f>
        <v>4000000</v>
      </c>
    </row>
    <row r="19" spans="1:8" s="264" customFormat="1" ht="15.75" customHeight="1" x14ac:dyDescent="0.35">
      <c r="A19" s="263"/>
      <c r="B19" s="274" t="s">
        <v>355</v>
      </c>
      <c r="C19" s="24"/>
      <c r="D19" s="6">
        <f>SUM(C9:N9)</f>
        <v>33027275</v>
      </c>
      <c r="E19" s="6">
        <f>SUM(O9:Z9)</f>
        <v>65102400</v>
      </c>
      <c r="F19" s="6">
        <f>SUM(AA9:AL9)</f>
        <v>78131100</v>
      </c>
      <c r="G19" s="6">
        <f>SUM(AL9:AX9)</f>
        <v>84642025</v>
      </c>
      <c r="H19" s="6">
        <f>SUM(AY9:BJ9)</f>
        <v>78131100</v>
      </c>
    </row>
    <row r="20" spans="1:8" ht="15.75" customHeight="1" x14ac:dyDescent="0.35">
      <c r="A20" s="1"/>
      <c r="B20" s="58" t="s">
        <v>61</v>
      </c>
      <c r="C20" s="6">
        <f>SUM(C10:N10)</f>
        <v>38000000</v>
      </c>
      <c r="D20" s="20"/>
      <c r="E20" s="6"/>
      <c r="F20" s="6"/>
      <c r="G20" s="6"/>
      <c r="H20" s="6"/>
    </row>
    <row r="21" spans="1:8" ht="15.75" customHeight="1" x14ac:dyDescent="0.35">
      <c r="A21" s="1"/>
      <c r="B21" s="64" t="s">
        <v>64</v>
      </c>
      <c r="C21" s="65">
        <f t="shared" ref="C21:E21" si="2">+SUM(C13:C20)</f>
        <v>55310000</v>
      </c>
      <c r="D21" s="65">
        <f t="shared" si="2"/>
        <v>34140511</v>
      </c>
      <c r="E21" s="65">
        <f t="shared" si="2"/>
        <v>66687400</v>
      </c>
      <c r="F21" s="65">
        <f>+SUM(F13:F20)</f>
        <v>81831100</v>
      </c>
      <c r="G21" s="65">
        <f t="shared" ref="G21:H21" si="3">+SUM(G13:G20)</f>
        <v>88492025</v>
      </c>
      <c r="H21" s="65">
        <f t="shared" si="3"/>
        <v>82131100</v>
      </c>
    </row>
    <row r="22" spans="1:8" ht="15.75" customHeight="1" x14ac:dyDescent="0.35">
      <c r="A22" s="1"/>
      <c r="C22" s="265"/>
    </row>
    <row r="23" spans="1:8" ht="15.75" customHeight="1" x14ac:dyDescent="0.35">
      <c r="A23" s="1"/>
      <c r="C23" s="265"/>
    </row>
    <row r="24" spans="1:8" ht="15.75" customHeight="1" x14ac:dyDescent="0.35">
      <c r="A24" s="1"/>
    </row>
    <row r="25" spans="1:8" ht="15.75" customHeight="1" x14ac:dyDescent="0.35">
      <c r="A25" s="1"/>
    </row>
    <row r="26" spans="1:8" ht="15.75" customHeight="1" x14ac:dyDescent="0.35">
      <c r="A26" s="1"/>
    </row>
    <row r="27" spans="1:8" ht="15.75" customHeight="1" x14ac:dyDescent="0.35">
      <c r="A27" s="1"/>
    </row>
    <row r="28" spans="1:8" ht="15.75" customHeight="1" x14ac:dyDescent="0.35">
      <c r="A28" s="1"/>
    </row>
    <row r="29" spans="1:8" ht="15.75" customHeight="1" x14ac:dyDescent="0.35">
      <c r="A29" s="1"/>
    </row>
    <row r="30" spans="1:8" ht="15.75" customHeight="1" x14ac:dyDescent="0.35">
      <c r="A30" s="1"/>
    </row>
    <row r="31" spans="1:8" ht="15.75" customHeight="1" x14ac:dyDescent="0.35">
      <c r="A31" s="1"/>
    </row>
    <row r="32" spans="1:8" ht="15.75" customHeight="1" x14ac:dyDescent="0.35">
      <c r="A32" s="1"/>
    </row>
    <row r="33" spans="1:1" ht="15.75" customHeight="1" x14ac:dyDescent="0.35">
      <c r="A33" s="1"/>
    </row>
    <row r="34" spans="1:1" ht="15.75" customHeight="1" x14ac:dyDescent="0.35">
      <c r="A34" s="1"/>
    </row>
    <row r="35" spans="1:1" ht="15.75" customHeight="1" x14ac:dyDescent="0.35">
      <c r="A35" s="1"/>
    </row>
    <row r="36" spans="1:1" ht="15.75" customHeight="1" x14ac:dyDescent="0.35">
      <c r="A36" s="1"/>
    </row>
    <row r="37" spans="1:1" ht="15.75" customHeight="1" x14ac:dyDescent="0.35">
      <c r="A37" s="1"/>
    </row>
    <row r="38" spans="1:1" ht="15.75" customHeight="1" x14ac:dyDescent="0.35">
      <c r="A38" s="1"/>
    </row>
    <row r="39" spans="1:1" ht="15.75" customHeight="1" x14ac:dyDescent="0.35">
      <c r="A39" s="1"/>
    </row>
    <row r="40" spans="1:1" ht="15.75" customHeight="1" x14ac:dyDescent="0.35">
      <c r="A40" s="1"/>
    </row>
    <row r="41" spans="1:1" ht="15.75" customHeight="1" x14ac:dyDescent="0.35">
      <c r="A41" s="1"/>
    </row>
    <row r="42" spans="1:1" ht="15.75" customHeight="1" x14ac:dyDescent="0.35">
      <c r="A42" s="1"/>
    </row>
    <row r="43" spans="1:1" ht="15.75" customHeight="1" x14ac:dyDescent="0.35">
      <c r="A43" s="1"/>
    </row>
    <row r="44" spans="1:1" ht="15.75" customHeight="1" x14ac:dyDescent="0.35">
      <c r="A44" s="1"/>
    </row>
    <row r="45" spans="1:1" ht="15.75" customHeight="1" x14ac:dyDescent="0.35">
      <c r="A45" s="1"/>
    </row>
    <row r="46" spans="1:1" ht="15.75" customHeight="1" x14ac:dyDescent="0.35">
      <c r="A46" s="1"/>
    </row>
    <row r="47" spans="1:1" ht="15.75" customHeight="1" x14ac:dyDescent="0.35">
      <c r="A47" s="1"/>
    </row>
    <row r="48" spans="1:1" ht="15.75" customHeight="1" x14ac:dyDescent="0.35">
      <c r="A48" s="1"/>
    </row>
    <row r="49" spans="1:1" ht="15.75" customHeight="1" x14ac:dyDescent="0.35">
      <c r="A49" s="1"/>
    </row>
    <row r="50" spans="1:1" ht="15.75" customHeight="1" x14ac:dyDescent="0.35">
      <c r="A50" s="1"/>
    </row>
    <row r="51" spans="1:1" ht="15.75" customHeight="1" x14ac:dyDescent="0.35">
      <c r="A51" s="1"/>
    </row>
    <row r="52" spans="1:1" ht="15.75" customHeight="1" x14ac:dyDescent="0.35">
      <c r="A52" s="1"/>
    </row>
    <row r="53" spans="1:1" ht="15.75" customHeight="1" x14ac:dyDescent="0.35">
      <c r="A53" s="1"/>
    </row>
    <row r="54" spans="1:1" ht="15.75" customHeight="1" x14ac:dyDescent="0.35">
      <c r="A54" s="1"/>
    </row>
    <row r="55" spans="1:1" ht="15.75" customHeight="1" x14ac:dyDescent="0.35">
      <c r="A55" s="1"/>
    </row>
    <row r="56" spans="1:1" ht="15.75" customHeight="1" x14ac:dyDescent="0.35">
      <c r="A56" s="1"/>
    </row>
    <row r="57" spans="1:1" ht="15.75" customHeight="1" x14ac:dyDescent="0.35">
      <c r="A57" s="1"/>
    </row>
    <row r="58" spans="1:1" ht="15.75" customHeight="1" x14ac:dyDescent="0.35">
      <c r="A58" s="1"/>
    </row>
    <row r="59" spans="1:1" ht="15.75" customHeight="1" x14ac:dyDescent="0.35">
      <c r="A59" s="1"/>
    </row>
    <row r="60" spans="1:1" ht="15.75" customHeight="1" x14ac:dyDescent="0.35">
      <c r="A60" s="1"/>
    </row>
    <row r="61" spans="1:1" ht="15.75" customHeight="1" x14ac:dyDescent="0.35">
      <c r="A61" s="1"/>
    </row>
    <row r="62" spans="1:1" ht="15.75" customHeight="1" x14ac:dyDescent="0.35">
      <c r="A62" s="1"/>
    </row>
    <row r="63" spans="1:1" ht="15.75" customHeight="1" x14ac:dyDescent="0.35">
      <c r="A63" s="1"/>
    </row>
    <row r="64" spans="1:1" ht="15.75" customHeight="1" x14ac:dyDescent="0.35">
      <c r="A64" s="1"/>
    </row>
    <row r="65" spans="1:1" ht="15.75" customHeight="1" x14ac:dyDescent="0.35">
      <c r="A65" s="1"/>
    </row>
    <row r="66" spans="1:1" ht="15.75" customHeight="1" x14ac:dyDescent="0.35">
      <c r="A66" s="1"/>
    </row>
    <row r="67" spans="1:1" ht="15.75" customHeight="1" x14ac:dyDescent="0.35">
      <c r="A67" s="1"/>
    </row>
    <row r="68" spans="1:1" ht="15.75" customHeight="1" x14ac:dyDescent="0.35">
      <c r="A68" s="1"/>
    </row>
    <row r="69" spans="1:1" ht="15.75" customHeight="1" x14ac:dyDescent="0.35">
      <c r="A69" s="1"/>
    </row>
    <row r="70" spans="1:1" ht="15.75" customHeight="1" x14ac:dyDescent="0.35">
      <c r="A70" s="1"/>
    </row>
    <row r="71" spans="1:1" ht="15.75" customHeight="1" x14ac:dyDescent="0.35">
      <c r="A71" s="1"/>
    </row>
    <row r="72" spans="1:1" ht="15.75" customHeight="1" x14ac:dyDescent="0.35">
      <c r="A72" s="1"/>
    </row>
    <row r="73" spans="1:1" ht="15.75" customHeight="1" x14ac:dyDescent="0.35">
      <c r="A73" s="1"/>
    </row>
    <row r="74" spans="1:1" ht="15.75" customHeight="1" x14ac:dyDescent="0.35">
      <c r="A74" s="1"/>
    </row>
    <row r="75" spans="1:1" ht="15.75" customHeight="1" x14ac:dyDescent="0.35">
      <c r="A75" s="1"/>
    </row>
    <row r="76" spans="1:1" ht="15.75" customHeight="1" x14ac:dyDescent="0.35">
      <c r="A76" s="1"/>
    </row>
    <row r="77" spans="1:1" ht="15.75" customHeight="1" x14ac:dyDescent="0.35">
      <c r="A77" s="1"/>
    </row>
    <row r="78" spans="1:1" ht="15.75" customHeight="1" x14ac:dyDescent="0.35">
      <c r="A78" s="1"/>
    </row>
    <row r="79" spans="1:1" ht="15.75" customHeight="1" x14ac:dyDescent="0.35">
      <c r="A79" s="1"/>
    </row>
    <row r="80" spans="1:1" ht="15.75" customHeight="1" x14ac:dyDescent="0.35">
      <c r="A80" s="1"/>
    </row>
    <row r="81" spans="1:1" ht="15.75" customHeight="1" x14ac:dyDescent="0.35">
      <c r="A81" s="1"/>
    </row>
    <row r="82" spans="1:1" ht="15.75" customHeight="1" x14ac:dyDescent="0.35">
      <c r="A82" s="1"/>
    </row>
    <row r="83" spans="1:1" ht="15.75" customHeight="1" x14ac:dyDescent="0.35">
      <c r="A83" s="1"/>
    </row>
    <row r="84" spans="1:1" ht="15.75" customHeight="1" x14ac:dyDescent="0.35">
      <c r="A84" s="1"/>
    </row>
    <row r="85" spans="1:1" ht="15.75" customHeight="1" x14ac:dyDescent="0.35">
      <c r="A85" s="1"/>
    </row>
    <row r="86" spans="1:1" ht="15.75" customHeight="1" x14ac:dyDescent="0.35">
      <c r="A86" s="1"/>
    </row>
    <row r="87" spans="1:1" ht="15.75" customHeight="1" x14ac:dyDescent="0.35">
      <c r="A87" s="1"/>
    </row>
    <row r="88" spans="1:1" ht="15.75" customHeight="1" x14ac:dyDescent="0.35">
      <c r="A88" s="1"/>
    </row>
    <row r="89" spans="1:1" ht="15.75" customHeight="1" x14ac:dyDescent="0.35">
      <c r="A89" s="1"/>
    </row>
    <row r="90" spans="1:1" ht="15.75" customHeight="1" x14ac:dyDescent="0.35">
      <c r="A90" s="1"/>
    </row>
    <row r="91" spans="1:1" ht="15.75" customHeight="1" x14ac:dyDescent="0.35">
      <c r="A91" s="1"/>
    </row>
    <row r="92" spans="1:1" ht="15.75" customHeight="1" x14ac:dyDescent="0.35">
      <c r="A92" s="1"/>
    </row>
    <row r="93" spans="1:1" ht="15.75" customHeight="1" x14ac:dyDescent="0.35">
      <c r="A93" s="1"/>
    </row>
    <row r="94" spans="1:1" ht="15.75" customHeight="1" x14ac:dyDescent="0.35">
      <c r="A94" s="1"/>
    </row>
    <row r="95" spans="1:1" ht="15.75" customHeight="1" x14ac:dyDescent="0.35">
      <c r="A95" s="1"/>
    </row>
    <row r="96" spans="1:1" ht="15.75" customHeight="1" x14ac:dyDescent="0.35">
      <c r="A96" s="1"/>
    </row>
    <row r="97" spans="1:1" ht="15.75" customHeight="1" x14ac:dyDescent="0.35">
      <c r="A97" s="1"/>
    </row>
    <row r="98" spans="1:1" ht="15.75" customHeight="1" x14ac:dyDescent="0.35">
      <c r="A98" s="1"/>
    </row>
    <row r="99" spans="1:1" ht="15.75" customHeight="1" x14ac:dyDescent="0.35">
      <c r="A99" s="1"/>
    </row>
    <row r="100" spans="1:1" ht="15.75" customHeight="1" x14ac:dyDescent="0.35">
      <c r="A100" s="1"/>
    </row>
    <row r="101" spans="1:1" ht="15.75" customHeight="1" x14ac:dyDescent="0.35">
      <c r="A101" s="1"/>
    </row>
    <row r="102" spans="1:1" ht="15.75" customHeight="1" x14ac:dyDescent="0.35">
      <c r="A102" s="1"/>
    </row>
    <row r="103" spans="1:1" ht="15.75" customHeight="1" x14ac:dyDescent="0.35">
      <c r="A103" s="1"/>
    </row>
    <row r="104" spans="1:1" ht="15.75" customHeight="1" x14ac:dyDescent="0.35">
      <c r="A104" s="1"/>
    </row>
    <row r="105" spans="1:1" ht="15.75" customHeight="1" x14ac:dyDescent="0.35">
      <c r="A105" s="1"/>
    </row>
    <row r="106" spans="1:1" ht="15.75" customHeight="1" x14ac:dyDescent="0.35">
      <c r="A106" s="1"/>
    </row>
    <row r="107" spans="1:1" ht="15.75" customHeight="1" x14ac:dyDescent="0.35">
      <c r="A107" s="1"/>
    </row>
    <row r="108" spans="1:1" ht="15.75" customHeight="1" x14ac:dyDescent="0.35">
      <c r="A108" s="1"/>
    </row>
    <row r="109" spans="1:1" ht="15.75" customHeight="1" x14ac:dyDescent="0.35">
      <c r="A109" s="1"/>
    </row>
    <row r="110" spans="1:1" ht="15.75" customHeight="1" x14ac:dyDescent="0.35">
      <c r="A110" s="1"/>
    </row>
    <row r="111" spans="1:1" ht="15.75" customHeight="1" x14ac:dyDescent="0.35">
      <c r="A111" s="1"/>
    </row>
    <row r="112" spans="1:1" ht="15.75" customHeight="1" x14ac:dyDescent="0.35">
      <c r="A112" s="1"/>
    </row>
    <row r="113" spans="1:1" ht="15.75" customHeight="1" x14ac:dyDescent="0.35">
      <c r="A113" s="1"/>
    </row>
    <row r="114" spans="1:1" ht="15.75" customHeight="1" x14ac:dyDescent="0.35">
      <c r="A114" s="1"/>
    </row>
    <row r="115" spans="1:1" ht="15.75" customHeight="1" x14ac:dyDescent="0.35">
      <c r="A115" s="1"/>
    </row>
    <row r="116" spans="1:1" ht="15.75" customHeight="1" x14ac:dyDescent="0.35">
      <c r="A116" s="1"/>
    </row>
    <row r="117" spans="1:1" ht="15.75" customHeight="1" x14ac:dyDescent="0.35">
      <c r="A117" s="1"/>
    </row>
    <row r="118" spans="1:1" ht="15.75" customHeight="1" x14ac:dyDescent="0.35">
      <c r="A118" s="1"/>
    </row>
    <row r="119" spans="1:1" ht="15.75" customHeight="1" x14ac:dyDescent="0.35">
      <c r="A119" s="1"/>
    </row>
    <row r="120" spans="1:1" ht="15.75" customHeight="1" x14ac:dyDescent="0.35">
      <c r="A120" s="1"/>
    </row>
    <row r="121" spans="1:1" ht="15.75" customHeight="1" x14ac:dyDescent="0.35">
      <c r="A121" s="1"/>
    </row>
    <row r="122" spans="1:1" ht="15.75" customHeight="1" x14ac:dyDescent="0.35">
      <c r="A122" s="1"/>
    </row>
    <row r="123" spans="1:1" ht="15.75" customHeight="1" x14ac:dyDescent="0.35">
      <c r="A123" s="1"/>
    </row>
    <row r="124" spans="1:1" ht="15.75" customHeight="1" x14ac:dyDescent="0.35">
      <c r="A124" s="1"/>
    </row>
    <row r="125" spans="1:1" ht="15.75" customHeight="1" x14ac:dyDescent="0.35">
      <c r="A125" s="1"/>
    </row>
    <row r="126" spans="1:1" ht="15.75" customHeight="1" x14ac:dyDescent="0.35">
      <c r="A126" s="1"/>
    </row>
    <row r="127" spans="1:1" ht="15.75" customHeight="1" x14ac:dyDescent="0.35">
      <c r="A127" s="1"/>
    </row>
    <row r="128" spans="1:1" ht="15.75" customHeight="1" x14ac:dyDescent="0.35">
      <c r="A128" s="1"/>
    </row>
    <row r="129" spans="1:1" ht="15.75" customHeight="1" x14ac:dyDescent="0.35">
      <c r="A129" s="1"/>
    </row>
    <row r="130" spans="1:1" ht="15.75" customHeight="1" x14ac:dyDescent="0.35">
      <c r="A130" s="1"/>
    </row>
    <row r="131" spans="1:1" ht="15.75" customHeight="1" x14ac:dyDescent="0.35">
      <c r="A131" s="1"/>
    </row>
    <row r="132" spans="1:1" ht="15.75" customHeight="1" x14ac:dyDescent="0.35">
      <c r="A132" s="1"/>
    </row>
    <row r="133" spans="1:1" ht="15.75" customHeight="1" x14ac:dyDescent="0.35">
      <c r="A133" s="1"/>
    </row>
    <row r="134" spans="1:1" ht="15.75" customHeight="1" x14ac:dyDescent="0.35">
      <c r="A134" s="1"/>
    </row>
    <row r="135" spans="1:1" ht="15.75" customHeight="1" x14ac:dyDescent="0.35">
      <c r="A135" s="1"/>
    </row>
    <row r="136" spans="1:1" ht="15.75" customHeight="1" x14ac:dyDescent="0.35">
      <c r="A136" s="1"/>
    </row>
    <row r="137" spans="1:1" ht="15.75" customHeight="1" x14ac:dyDescent="0.35">
      <c r="A137" s="1"/>
    </row>
    <row r="138" spans="1:1" ht="15.75" customHeight="1" x14ac:dyDescent="0.35">
      <c r="A138" s="1"/>
    </row>
    <row r="139" spans="1:1" ht="15.75" customHeight="1" x14ac:dyDescent="0.35">
      <c r="A139" s="1"/>
    </row>
    <row r="140" spans="1:1" ht="15.75" customHeight="1" x14ac:dyDescent="0.35">
      <c r="A140" s="1"/>
    </row>
    <row r="141" spans="1:1" ht="15.75" customHeight="1" x14ac:dyDescent="0.35">
      <c r="A141" s="1"/>
    </row>
    <row r="142" spans="1:1" ht="15.75" customHeight="1" x14ac:dyDescent="0.35">
      <c r="A142" s="1"/>
    </row>
    <row r="143" spans="1:1" ht="15.75" customHeight="1" x14ac:dyDescent="0.35">
      <c r="A143" s="1"/>
    </row>
    <row r="144" spans="1:1" ht="15.75" customHeight="1" x14ac:dyDescent="0.35">
      <c r="A144" s="1"/>
    </row>
    <row r="145" spans="1:1" ht="15.75" customHeight="1" x14ac:dyDescent="0.35">
      <c r="A145" s="1"/>
    </row>
    <row r="146" spans="1:1" ht="15.75" customHeight="1" x14ac:dyDescent="0.35">
      <c r="A146" s="1"/>
    </row>
    <row r="147" spans="1:1" ht="15.75" customHeight="1" x14ac:dyDescent="0.35">
      <c r="A147" s="1"/>
    </row>
    <row r="148" spans="1:1" ht="15.75" customHeight="1" x14ac:dyDescent="0.35">
      <c r="A148" s="1"/>
    </row>
    <row r="149" spans="1:1" ht="15.75" customHeight="1" x14ac:dyDescent="0.35">
      <c r="A149" s="1"/>
    </row>
    <row r="150" spans="1:1" ht="15.75" customHeight="1" x14ac:dyDescent="0.35">
      <c r="A150" s="1"/>
    </row>
    <row r="151" spans="1:1" ht="15.75" customHeight="1" x14ac:dyDescent="0.35">
      <c r="A151" s="1"/>
    </row>
    <row r="152" spans="1:1" ht="15.75" customHeight="1" x14ac:dyDescent="0.35">
      <c r="A152" s="1"/>
    </row>
    <row r="153" spans="1:1" ht="15.75" customHeight="1" x14ac:dyDescent="0.35">
      <c r="A153" s="1"/>
    </row>
    <row r="154" spans="1:1" ht="15.75" customHeight="1" x14ac:dyDescent="0.35">
      <c r="A154" s="1"/>
    </row>
    <row r="155" spans="1:1" ht="15.75" customHeight="1" x14ac:dyDescent="0.35">
      <c r="A155" s="1"/>
    </row>
    <row r="156" spans="1:1" ht="15.75" customHeight="1" x14ac:dyDescent="0.35">
      <c r="A156" s="1"/>
    </row>
    <row r="157" spans="1:1" ht="15.75" customHeight="1" x14ac:dyDescent="0.35">
      <c r="A157" s="1"/>
    </row>
    <row r="158" spans="1:1" ht="15.75" customHeight="1" x14ac:dyDescent="0.35">
      <c r="A158" s="1"/>
    </row>
    <row r="159" spans="1:1" ht="15.75" customHeight="1" x14ac:dyDescent="0.35">
      <c r="A159" s="1"/>
    </row>
    <row r="160" spans="1:1" ht="15.75" customHeight="1" x14ac:dyDescent="0.35">
      <c r="A160" s="1"/>
    </row>
    <row r="161" spans="1:1" ht="15.75" customHeight="1" x14ac:dyDescent="0.35">
      <c r="A161" s="1"/>
    </row>
    <row r="162" spans="1:1" ht="15.75" customHeight="1" x14ac:dyDescent="0.35">
      <c r="A162" s="1"/>
    </row>
    <row r="163" spans="1:1" ht="15.75" customHeight="1" x14ac:dyDescent="0.35">
      <c r="A163" s="1"/>
    </row>
    <row r="164" spans="1:1" ht="15.75" customHeight="1" x14ac:dyDescent="0.35">
      <c r="A164" s="1"/>
    </row>
    <row r="165" spans="1:1" ht="15.75" customHeight="1" x14ac:dyDescent="0.35">
      <c r="A165" s="1"/>
    </row>
    <row r="166" spans="1:1" ht="15.75" customHeight="1" x14ac:dyDescent="0.35">
      <c r="A166" s="1"/>
    </row>
    <row r="167" spans="1:1" ht="15.75" customHeight="1" x14ac:dyDescent="0.35">
      <c r="A167" s="1"/>
    </row>
    <row r="168" spans="1:1" ht="15.75" customHeight="1" x14ac:dyDescent="0.35">
      <c r="A168" s="1"/>
    </row>
    <row r="169" spans="1:1" ht="15.75" customHeight="1" x14ac:dyDescent="0.35">
      <c r="A169" s="1"/>
    </row>
    <row r="170" spans="1:1" ht="15.75" customHeight="1" x14ac:dyDescent="0.35">
      <c r="A170" s="1"/>
    </row>
    <row r="171" spans="1:1" ht="15.75" customHeight="1" x14ac:dyDescent="0.35">
      <c r="A171" s="1"/>
    </row>
    <row r="172" spans="1:1" ht="15.75" customHeight="1" x14ac:dyDescent="0.35">
      <c r="A172" s="1"/>
    </row>
    <row r="173" spans="1:1" ht="15.75" customHeight="1" x14ac:dyDescent="0.35">
      <c r="A173" s="1"/>
    </row>
    <row r="174" spans="1:1" ht="15.75" customHeight="1" x14ac:dyDescent="0.35">
      <c r="A174" s="1"/>
    </row>
    <row r="175" spans="1:1" ht="15.75" customHeight="1" x14ac:dyDescent="0.35">
      <c r="A175" s="1"/>
    </row>
    <row r="176" spans="1:1" ht="15.75" customHeight="1" x14ac:dyDescent="0.35">
      <c r="A176" s="1"/>
    </row>
    <row r="177" spans="1:1" ht="15.75" customHeight="1" x14ac:dyDescent="0.35">
      <c r="A177" s="1"/>
    </row>
    <row r="178" spans="1:1" ht="15.75" customHeight="1" x14ac:dyDescent="0.35">
      <c r="A178" s="1"/>
    </row>
    <row r="179" spans="1:1" ht="15.75" customHeight="1" x14ac:dyDescent="0.35">
      <c r="A179" s="1"/>
    </row>
    <row r="180" spans="1:1" ht="15.75" customHeight="1" x14ac:dyDescent="0.35">
      <c r="A180" s="1"/>
    </row>
    <row r="181" spans="1:1" ht="15.75" customHeight="1" x14ac:dyDescent="0.35">
      <c r="A181" s="1"/>
    </row>
    <row r="182" spans="1:1" ht="15.75" customHeight="1" x14ac:dyDescent="0.35">
      <c r="A182" s="1"/>
    </row>
    <row r="183" spans="1:1" ht="15.75" customHeight="1" x14ac:dyDescent="0.35">
      <c r="A183" s="1"/>
    </row>
    <row r="184" spans="1:1" ht="15.75" customHeight="1" x14ac:dyDescent="0.35">
      <c r="A184" s="1"/>
    </row>
    <row r="185" spans="1:1" ht="15.75" customHeight="1" x14ac:dyDescent="0.35">
      <c r="A185" s="1"/>
    </row>
    <row r="186" spans="1:1" ht="15.75" customHeight="1" x14ac:dyDescent="0.35">
      <c r="A186" s="1"/>
    </row>
    <row r="187" spans="1:1" ht="15.75" customHeight="1" x14ac:dyDescent="0.35">
      <c r="A187" s="1"/>
    </row>
    <row r="188" spans="1:1" ht="15.75" customHeight="1" x14ac:dyDescent="0.35">
      <c r="A188" s="1"/>
    </row>
    <row r="189" spans="1:1" ht="15.75" customHeight="1" x14ac:dyDescent="0.35">
      <c r="A189" s="1"/>
    </row>
    <row r="190" spans="1:1" ht="15.75" customHeight="1" x14ac:dyDescent="0.35">
      <c r="A190" s="1"/>
    </row>
    <row r="191" spans="1:1" ht="15.75" customHeight="1" x14ac:dyDescent="0.35">
      <c r="A191" s="1"/>
    </row>
    <row r="192" spans="1:1" ht="15.75" customHeight="1" x14ac:dyDescent="0.35">
      <c r="A192" s="1"/>
    </row>
    <row r="193" spans="1:1" ht="15.75" customHeight="1" x14ac:dyDescent="0.35">
      <c r="A193" s="1"/>
    </row>
    <row r="194" spans="1:1" ht="15.75" customHeight="1" x14ac:dyDescent="0.35">
      <c r="A194" s="1"/>
    </row>
    <row r="195" spans="1:1" ht="15.75" customHeight="1" x14ac:dyDescent="0.35">
      <c r="A195" s="1"/>
    </row>
    <row r="196" spans="1:1" ht="15.75" customHeight="1" x14ac:dyDescent="0.35">
      <c r="A196" s="1"/>
    </row>
    <row r="197" spans="1:1" ht="15.75" customHeight="1" x14ac:dyDescent="0.35">
      <c r="A197" s="1"/>
    </row>
    <row r="198" spans="1:1" ht="15.75" customHeight="1" x14ac:dyDescent="0.35">
      <c r="A198" s="1"/>
    </row>
    <row r="199" spans="1:1" ht="15.75" customHeight="1" x14ac:dyDescent="0.35">
      <c r="A199" s="1"/>
    </row>
    <row r="200" spans="1:1" ht="15.75" customHeight="1" x14ac:dyDescent="0.35">
      <c r="A200" s="1"/>
    </row>
    <row r="201" spans="1:1" ht="15.75" customHeight="1" x14ac:dyDescent="0.35">
      <c r="A201" s="1"/>
    </row>
    <row r="202" spans="1:1" ht="15.75" customHeight="1" x14ac:dyDescent="0.35">
      <c r="A202" s="1"/>
    </row>
    <row r="203" spans="1:1" ht="15.75" customHeight="1" x14ac:dyDescent="0.35">
      <c r="A203" s="1"/>
    </row>
    <row r="204" spans="1:1" ht="15.75" customHeight="1" x14ac:dyDescent="0.35">
      <c r="A204" s="1"/>
    </row>
    <row r="205" spans="1:1" ht="15.75" customHeight="1" x14ac:dyDescent="0.35">
      <c r="A205" s="1"/>
    </row>
    <row r="206" spans="1:1" ht="15.75" customHeight="1" x14ac:dyDescent="0.35">
      <c r="A206" s="1"/>
    </row>
    <row r="207" spans="1:1" ht="15.75" customHeight="1" x14ac:dyDescent="0.35">
      <c r="A207" s="1"/>
    </row>
    <row r="208" spans="1:1" ht="15.75" customHeight="1" x14ac:dyDescent="0.35">
      <c r="A208" s="1"/>
    </row>
    <row r="209" spans="1:1" ht="15.75" customHeight="1" x14ac:dyDescent="0.35">
      <c r="A209" s="1"/>
    </row>
    <row r="210" spans="1:1" ht="15.75" customHeight="1" x14ac:dyDescent="0.35">
      <c r="A210" s="1"/>
    </row>
    <row r="211" spans="1:1" ht="15.75" customHeight="1" x14ac:dyDescent="0.35">
      <c r="A211" s="1"/>
    </row>
    <row r="212" spans="1:1" ht="15.75" customHeight="1" x14ac:dyDescent="0.35">
      <c r="A212" s="1"/>
    </row>
    <row r="213" spans="1:1" ht="15.75" customHeight="1" x14ac:dyDescent="0.35">
      <c r="A213" s="1"/>
    </row>
    <row r="214" spans="1:1" ht="15.75" customHeight="1" x14ac:dyDescent="0.35">
      <c r="A214" s="1"/>
    </row>
    <row r="215" spans="1:1" ht="15.75" customHeight="1" x14ac:dyDescent="0.35">
      <c r="A215" s="1"/>
    </row>
    <row r="216" spans="1:1" ht="15.75" customHeight="1" x14ac:dyDescent="0.35">
      <c r="A216" s="1"/>
    </row>
    <row r="217" spans="1:1" ht="15.75" customHeight="1" x14ac:dyDescent="0.35">
      <c r="A217" s="1"/>
    </row>
    <row r="218" spans="1:1" ht="15.75" customHeight="1" x14ac:dyDescent="0.35">
      <c r="A218" s="1"/>
    </row>
    <row r="219" spans="1:1" ht="15.75" customHeight="1" x14ac:dyDescent="0.35">
      <c r="A219" s="1"/>
    </row>
    <row r="220" spans="1:1" ht="15.75" customHeight="1" x14ac:dyDescent="0.35">
      <c r="A220" s="1"/>
    </row>
    <row r="221" spans="1:1" ht="15.75" customHeight="1" x14ac:dyDescent="0.35">
      <c r="A221" s="1"/>
    </row>
    <row r="222" spans="1:1" ht="15.75" customHeight="1" x14ac:dyDescent="0.35">
      <c r="A222" s="1"/>
    </row>
    <row r="223" spans="1:1" ht="15.75" customHeight="1" x14ac:dyDescent="0.35">
      <c r="A223" s="1"/>
    </row>
    <row r="224" spans="1:1" ht="15.75" customHeight="1" x14ac:dyDescent="0.35">
      <c r="A224" s="1"/>
    </row>
    <row r="225" spans="1:1" ht="15.75" customHeight="1" x14ac:dyDescent="0.35">
      <c r="A225" s="1"/>
    </row>
    <row r="226" spans="1:1" ht="15.75" customHeight="1" x14ac:dyDescent="0.35">
      <c r="A226" s="1"/>
    </row>
    <row r="227" spans="1:1" ht="15.75" customHeight="1" x14ac:dyDescent="0.35">
      <c r="A227" s="1"/>
    </row>
    <row r="228" spans="1:1" ht="15.75" customHeight="1" x14ac:dyDescent="0.35">
      <c r="A228" s="1"/>
    </row>
    <row r="229" spans="1:1" ht="15.75" customHeight="1" x14ac:dyDescent="0.35">
      <c r="A229" s="1"/>
    </row>
    <row r="230" spans="1:1" ht="15.75" customHeight="1" x14ac:dyDescent="0.35">
      <c r="A230" s="1"/>
    </row>
    <row r="231" spans="1:1" ht="15.75" customHeight="1" x14ac:dyDescent="0.35">
      <c r="A231" s="1"/>
    </row>
    <row r="232" spans="1:1" ht="15.75" customHeight="1" x14ac:dyDescent="0.35">
      <c r="A232" s="1"/>
    </row>
    <row r="233" spans="1:1" ht="15.75" customHeight="1" x14ac:dyDescent="0.35">
      <c r="A233" s="1"/>
    </row>
    <row r="234" spans="1:1" ht="15.75" customHeight="1" x14ac:dyDescent="0.35">
      <c r="A234" s="1"/>
    </row>
    <row r="235" spans="1:1" ht="15.75" customHeight="1" x14ac:dyDescent="0.35">
      <c r="A235" s="1"/>
    </row>
    <row r="236" spans="1:1" ht="15.75" customHeight="1" x14ac:dyDescent="0.35">
      <c r="A236" s="1"/>
    </row>
    <row r="237" spans="1:1" ht="15.75" customHeight="1" x14ac:dyDescent="0.35">
      <c r="A237" s="1"/>
    </row>
    <row r="238" spans="1:1" ht="15.75" customHeight="1" x14ac:dyDescent="0.35">
      <c r="A238" s="1"/>
    </row>
    <row r="239" spans="1:1" ht="15.75" customHeight="1" x14ac:dyDescent="0.35">
      <c r="A239" s="1"/>
    </row>
    <row r="240" spans="1:1" ht="15.75" customHeight="1" x14ac:dyDescent="0.35">
      <c r="A240" s="1"/>
    </row>
    <row r="241" spans="1:1" ht="15.75" customHeight="1" x14ac:dyDescent="0.35">
      <c r="A241" s="1"/>
    </row>
    <row r="242" spans="1:1" ht="15.75" customHeight="1" x14ac:dyDescent="0.35">
      <c r="A242" s="1"/>
    </row>
    <row r="243" spans="1:1" ht="15.75" customHeight="1" x14ac:dyDescent="0.35">
      <c r="A243" s="1"/>
    </row>
    <row r="244" spans="1:1" ht="15.75" customHeight="1" x14ac:dyDescent="0.35">
      <c r="A244" s="1"/>
    </row>
    <row r="245" spans="1:1" ht="15.75" customHeight="1" x14ac:dyDescent="0.35">
      <c r="A245" s="1"/>
    </row>
    <row r="246" spans="1:1" ht="15.75" customHeight="1" x14ac:dyDescent="0.35">
      <c r="A246" s="1"/>
    </row>
    <row r="247" spans="1:1" ht="15.75" customHeight="1" x14ac:dyDescent="0.35">
      <c r="A247" s="1"/>
    </row>
    <row r="248" spans="1:1" ht="15.75" customHeight="1" x14ac:dyDescent="0.35">
      <c r="A248" s="1"/>
    </row>
    <row r="249" spans="1:1" ht="15.75" customHeight="1" x14ac:dyDescent="0.35">
      <c r="A249" s="1"/>
    </row>
    <row r="250" spans="1:1" ht="15.75" customHeight="1" x14ac:dyDescent="0.35">
      <c r="A250" s="1"/>
    </row>
    <row r="251" spans="1:1" ht="15.75" customHeight="1" x14ac:dyDescent="0.35">
      <c r="A251" s="1"/>
    </row>
    <row r="252" spans="1:1" ht="15.75" customHeight="1" x14ac:dyDescent="0.35">
      <c r="A252" s="1"/>
    </row>
    <row r="253" spans="1:1" ht="15.75" customHeight="1" x14ac:dyDescent="0.35">
      <c r="A253" s="1"/>
    </row>
    <row r="254" spans="1:1" ht="15.75" customHeight="1" x14ac:dyDescent="0.35">
      <c r="A254" s="1"/>
    </row>
    <row r="255" spans="1:1" ht="15.75" customHeight="1" x14ac:dyDescent="0.35">
      <c r="A255" s="1"/>
    </row>
    <row r="256" spans="1:1" ht="15.75" customHeight="1" x14ac:dyDescent="0.35">
      <c r="A256" s="1"/>
    </row>
    <row r="257" spans="1:1" ht="15.75" customHeight="1" x14ac:dyDescent="0.35">
      <c r="A257" s="1"/>
    </row>
    <row r="258" spans="1:1" ht="15.75" customHeight="1" x14ac:dyDescent="0.35">
      <c r="A258" s="1"/>
    </row>
    <row r="259" spans="1:1" ht="15.75" customHeight="1" x14ac:dyDescent="0.35">
      <c r="A259" s="1"/>
    </row>
    <row r="260" spans="1:1" ht="15.75" customHeight="1" x14ac:dyDescent="0.35">
      <c r="A260" s="1"/>
    </row>
    <row r="261" spans="1:1" ht="15.75" customHeight="1" x14ac:dyDescent="0.35">
      <c r="A261" s="1"/>
    </row>
    <row r="262" spans="1:1" ht="15.75" customHeight="1" x14ac:dyDescent="0.35">
      <c r="A262" s="1"/>
    </row>
    <row r="263" spans="1:1" ht="15.75" customHeight="1" x14ac:dyDescent="0.35">
      <c r="A263" s="1"/>
    </row>
    <row r="264" spans="1:1" ht="15.75" customHeight="1" x14ac:dyDescent="0.35">
      <c r="A264" s="1"/>
    </row>
    <row r="265" spans="1:1" ht="15.75" customHeight="1" x14ac:dyDescent="0.35">
      <c r="A265" s="1"/>
    </row>
    <row r="266" spans="1:1" ht="15.75" customHeight="1" x14ac:dyDescent="0.35">
      <c r="A266" s="1"/>
    </row>
    <row r="267" spans="1:1" ht="15.75" customHeight="1" x14ac:dyDescent="0.35">
      <c r="A267" s="1"/>
    </row>
    <row r="268" spans="1:1" ht="15.75" customHeight="1" x14ac:dyDescent="0.35">
      <c r="A268" s="1"/>
    </row>
    <row r="269" spans="1:1" ht="15.75" customHeight="1" x14ac:dyDescent="0.35">
      <c r="A269" s="1"/>
    </row>
    <row r="270" spans="1:1" ht="15.75" customHeight="1" x14ac:dyDescent="0.35">
      <c r="A270" s="1"/>
    </row>
    <row r="271" spans="1:1" ht="15.75" customHeight="1" x14ac:dyDescent="0.35">
      <c r="A271" s="1"/>
    </row>
    <row r="272" spans="1:1" ht="15.75" customHeight="1" x14ac:dyDescent="0.35">
      <c r="A272" s="1"/>
    </row>
    <row r="273" spans="1:1" ht="15.75" customHeight="1" x14ac:dyDescent="0.35">
      <c r="A273" s="1"/>
    </row>
    <row r="274" spans="1:1" ht="15.75" customHeight="1" x14ac:dyDescent="0.35">
      <c r="A274" s="1"/>
    </row>
    <row r="275" spans="1:1" ht="15.75" customHeight="1" x14ac:dyDescent="0.35">
      <c r="A275" s="1"/>
    </row>
    <row r="276" spans="1:1" ht="15.75" customHeight="1" x14ac:dyDescent="0.35">
      <c r="A276" s="1"/>
    </row>
    <row r="277" spans="1:1" ht="15.75" customHeight="1" x14ac:dyDescent="0.35">
      <c r="A277" s="1"/>
    </row>
    <row r="278" spans="1:1" ht="15.75" customHeight="1" x14ac:dyDescent="0.35">
      <c r="A278" s="1"/>
    </row>
    <row r="279" spans="1:1" ht="15.75" customHeight="1" x14ac:dyDescent="0.35">
      <c r="A279" s="1"/>
    </row>
    <row r="280" spans="1:1" ht="15.75" customHeight="1" x14ac:dyDescent="0.35">
      <c r="A280" s="1"/>
    </row>
    <row r="281" spans="1:1" ht="15.75" customHeight="1" x14ac:dyDescent="0.35">
      <c r="A281" s="1"/>
    </row>
    <row r="282" spans="1:1" ht="15.75" customHeight="1" x14ac:dyDescent="0.35">
      <c r="A282" s="1"/>
    </row>
    <row r="283" spans="1:1" ht="15.75" customHeight="1" x14ac:dyDescent="0.35">
      <c r="A283" s="1"/>
    </row>
    <row r="284" spans="1:1" ht="15.75" customHeight="1" x14ac:dyDescent="0.35">
      <c r="A284" s="1"/>
    </row>
    <row r="285" spans="1:1" ht="15.75" customHeight="1" x14ac:dyDescent="0.35">
      <c r="A285" s="1"/>
    </row>
    <row r="286" spans="1:1" ht="15.75" customHeight="1" x14ac:dyDescent="0.35">
      <c r="A286" s="1"/>
    </row>
    <row r="287" spans="1:1" ht="15.75" customHeight="1" x14ac:dyDescent="0.35">
      <c r="A287" s="1"/>
    </row>
    <row r="288" spans="1:1" ht="15.75" customHeight="1" x14ac:dyDescent="0.35">
      <c r="A288" s="1"/>
    </row>
    <row r="289" spans="1:1" ht="15.75" customHeight="1" x14ac:dyDescent="0.35">
      <c r="A289" s="1"/>
    </row>
    <row r="290" spans="1:1" ht="15.75" customHeight="1" x14ac:dyDescent="0.35">
      <c r="A290" s="1"/>
    </row>
    <row r="291" spans="1:1" ht="15.75" customHeight="1" x14ac:dyDescent="0.35">
      <c r="A291" s="1"/>
    </row>
    <row r="292" spans="1:1" ht="15.75" customHeight="1" x14ac:dyDescent="0.35">
      <c r="A292" s="1"/>
    </row>
    <row r="293" spans="1:1" ht="15.75" customHeight="1" x14ac:dyDescent="0.35">
      <c r="A293" s="1"/>
    </row>
    <row r="294" spans="1:1" ht="15.75" customHeight="1" x14ac:dyDescent="0.35">
      <c r="A294" s="1"/>
    </row>
    <row r="295" spans="1:1" ht="15.75" customHeight="1" x14ac:dyDescent="0.35">
      <c r="A295" s="1"/>
    </row>
    <row r="296" spans="1:1" ht="15.75" customHeight="1" x14ac:dyDescent="0.35">
      <c r="A296" s="1"/>
    </row>
    <row r="297" spans="1:1" ht="15.75" customHeight="1" x14ac:dyDescent="0.35">
      <c r="A297" s="1"/>
    </row>
    <row r="298" spans="1:1" ht="15.75" customHeight="1" x14ac:dyDescent="0.35">
      <c r="A298" s="1"/>
    </row>
    <row r="299" spans="1:1" ht="15.75" customHeight="1" x14ac:dyDescent="0.35">
      <c r="A299" s="1"/>
    </row>
    <row r="300" spans="1:1" ht="15.75" customHeight="1" x14ac:dyDescent="0.35">
      <c r="A300" s="1"/>
    </row>
    <row r="301" spans="1:1" ht="15.75" customHeight="1" x14ac:dyDescent="0.35">
      <c r="A301" s="1"/>
    </row>
    <row r="302" spans="1:1" ht="15.75" customHeight="1" x14ac:dyDescent="0.35">
      <c r="A302" s="1"/>
    </row>
    <row r="303" spans="1:1" ht="15.75" customHeight="1" x14ac:dyDescent="0.35">
      <c r="A303" s="1"/>
    </row>
    <row r="304" spans="1:1" ht="15.75" customHeight="1" x14ac:dyDescent="0.35">
      <c r="A304" s="1"/>
    </row>
    <row r="305" spans="1:1" ht="15.75" customHeight="1" x14ac:dyDescent="0.35">
      <c r="A305" s="1"/>
    </row>
    <row r="306" spans="1:1" ht="15.75" customHeight="1" x14ac:dyDescent="0.35">
      <c r="A306" s="1"/>
    </row>
    <row r="307" spans="1:1" ht="15.75" customHeight="1" x14ac:dyDescent="0.35">
      <c r="A307" s="1"/>
    </row>
    <row r="308" spans="1:1" ht="15.75" customHeight="1" x14ac:dyDescent="0.35">
      <c r="A308" s="1"/>
    </row>
    <row r="309" spans="1:1" ht="15.75" customHeight="1" x14ac:dyDescent="0.35">
      <c r="A309" s="1"/>
    </row>
    <row r="310" spans="1:1" ht="15.75" customHeight="1" x14ac:dyDescent="0.35">
      <c r="A310" s="1"/>
    </row>
    <row r="311" spans="1:1" ht="15.75" customHeight="1" x14ac:dyDescent="0.35">
      <c r="A311" s="1"/>
    </row>
    <row r="312" spans="1:1" ht="15.75" customHeight="1" x14ac:dyDescent="0.35">
      <c r="A312" s="1"/>
    </row>
    <row r="313" spans="1:1" ht="15.75" customHeight="1" x14ac:dyDescent="0.35">
      <c r="A313" s="1"/>
    </row>
    <row r="314" spans="1:1" ht="15.75" customHeight="1" x14ac:dyDescent="0.35">
      <c r="A314" s="1"/>
    </row>
    <row r="315" spans="1:1" ht="15.75" customHeight="1" x14ac:dyDescent="0.35">
      <c r="A315" s="1"/>
    </row>
    <row r="316" spans="1:1" ht="15.75" customHeight="1" x14ac:dyDescent="0.35">
      <c r="A316" s="1"/>
    </row>
    <row r="317" spans="1:1" ht="15.75" customHeight="1" x14ac:dyDescent="0.35">
      <c r="A317" s="1"/>
    </row>
    <row r="318" spans="1:1" ht="15.75" customHeight="1" x14ac:dyDescent="0.35">
      <c r="A318" s="1"/>
    </row>
    <row r="319" spans="1:1" ht="15.75" customHeight="1" x14ac:dyDescent="0.35">
      <c r="A319" s="1"/>
    </row>
    <row r="320" spans="1:1" ht="15.75" customHeight="1" x14ac:dyDescent="0.35">
      <c r="A320" s="1"/>
    </row>
    <row r="321" spans="1:1" ht="15.75" customHeight="1" x14ac:dyDescent="0.35">
      <c r="A321" s="1"/>
    </row>
    <row r="322" spans="1:1" ht="15.75" customHeight="1" x14ac:dyDescent="0.35">
      <c r="A322" s="1"/>
    </row>
    <row r="323" spans="1:1" ht="15.75" customHeight="1" x14ac:dyDescent="0.35">
      <c r="A323" s="1"/>
    </row>
    <row r="324" spans="1:1" ht="15.75" customHeight="1" x14ac:dyDescent="0.35">
      <c r="A324" s="1"/>
    </row>
    <row r="325" spans="1:1" ht="15.75" customHeight="1" x14ac:dyDescent="0.35">
      <c r="A325" s="1"/>
    </row>
    <row r="326" spans="1:1" ht="15.75" customHeight="1" x14ac:dyDescent="0.35">
      <c r="A326" s="1"/>
    </row>
    <row r="327" spans="1:1" ht="15.75" customHeight="1" x14ac:dyDescent="0.35">
      <c r="A327" s="1"/>
    </row>
    <row r="328" spans="1:1" ht="15.75" customHeight="1" x14ac:dyDescent="0.35">
      <c r="A328" s="1"/>
    </row>
    <row r="329" spans="1:1" ht="15.75" customHeight="1" x14ac:dyDescent="0.35">
      <c r="A329" s="1"/>
    </row>
    <row r="330" spans="1:1" ht="15.75" customHeight="1" x14ac:dyDescent="0.35">
      <c r="A330" s="1"/>
    </row>
    <row r="331" spans="1:1" ht="15.75" customHeight="1" x14ac:dyDescent="0.35">
      <c r="A331" s="1"/>
    </row>
    <row r="332" spans="1:1" ht="15.75" customHeight="1" x14ac:dyDescent="0.35">
      <c r="A332" s="1"/>
    </row>
    <row r="333" spans="1:1" ht="15.75" customHeight="1" x14ac:dyDescent="0.35">
      <c r="A333" s="1"/>
    </row>
    <row r="334" spans="1:1" ht="15.75" customHeight="1" x14ac:dyDescent="0.35">
      <c r="A334" s="1"/>
    </row>
    <row r="335" spans="1:1" ht="15.75" customHeight="1" x14ac:dyDescent="0.35">
      <c r="A335" s="1"/>
    </row>
    <row r="336" spans="1:1" ht="15.75" customHeight="1" x14ac:dyDescent="0.35">
      <c r="A336" s="1"/>
    </row>
    <row r="337" spans="1:1" ht="15.75" customHeight="1" x14ac:dyDescent="0.35">
      <c r="A337" s="1"/>
    </row>
    <row r="338" spans="1:1" ht="15.75" customHeight="1" x14ac:dyDescent="0.35">
      <c r="A338" s="1"/>
    </row>
    <row r="339" spans="1:1" ht="15.75" customHeight="1" x14ac:dyDescent="0.35">
      <c r="A339" s="1"/>
    </row>
    <row r="340" spans="1:1" ht="15.75" customHeight="1" x14ac:dyDescent="0.35">
      <c r="A340" s="1"/>
    </row>
    <row r="341" spans="1:1" ht="15.75" customHeight="1" x14ac:dyDescent="0.35">
      <c r="A341" s="1"/>
    </row>
    <row r="342" spans="1:1" ht="15.75" customHeight="1" x14ac:dyDescent="0.35">
      <c r="A342" s="1"/>
    </row>
    <row r="343" spans="1:1" ht="15.75" customHeight="1" x14ac:dyDescent="0.35">
      <c r="A343" s="1"/>
    </row>
    <row r="344" spans="1:1" ht="15.75" customHeight="1" x14ac:dyDescent="0.35">
      <c r="A344" s="1"/>
    </row>
    <row r="345" spans="1:1" ht="15.75" customHeight="1" x14ac:dyDescent="0.35">
      <c r="A345" s="1"/>
    </row>
    <row r="346" spans="1:1" ht="15.75" customHeight="1" x14ac:dyDescent="0.35">
      <c r="A346" s="1"/>
    </row>
    <row r="347" spans="1:1" ht="15.75" customHeight="1" x14ac:dyDescent="0.35">
      <c r="A347" s="1"/>
    </row>
    <row r="348" spans="1:1" ht="15.75" customHeight="1" x14ac:dyDescent="0.35">
      <c r="A348" s="1"/>
    </row>
    <row r="349" spans="1:1" ht="15.75" customHeight="1" x14ac:dyDescent="0.35">
      <c r="A349" s="1"/>
    </row>
    <row r="350" spans="1:1" ht="15.75" customHeight="1" x14ac:dyDescent="0.35">
      <c r="A350" s="1"/>
    </row>
    <row r="351" spans="1:1" ht="15.75" customHeight="1" x14ac:dyDescent="0.35">
      <c r="A351" s="1"/>
    </row>
    <row r="352" spans="1:1" ht="15.75" customHeight="1" x14ac:dyDescent="0.35">
      <c r="A352" s="1"/>
    </row>
    <row r="353" spans="1:1" ht="15.75" customHeight="1" x14ac:dyDescent="0.35">
      <c r="A353" s="1"/>
    </row>
    <row r="354" spans="1:1" ht="15.75" customHeight="1" x14ac:dyDescent="0.35">
      <c r="A354" s="1"/>
    </row>
    <row r="355" spans="1:1" ht="15.75" customHeight="1" x14ac:dyDescent="0.35">
      <c r="A355" s="1"/>
    </row>
    <row r="356" spans="1:1" ht="15.75" customHeight="1" x14ac:dyDescent="0.35">
      <c r="A356" s="1"/>
    </row>
    <row r="357" spans="1:1" ht="15.75" customHeight="1" x14ac:dyDescent="0.35">
      <c r="A357" s="1"/>
    </row>
    <row r="358" spans="1:1" ht="15.75" customHeight="1" x14ac:dyDescent="0.35">
      <c r="A358" s="1"/>
    </row>
    <row r="359" spans="1:1" ht="15.75" customHeight="1" x14ac:dyDescent="0.35">
      <c r="A359" s="1"/>
    </row>
    <row r="360" spans="1:1" ht="15.75" customHeight="1" x14ac:dyDescent="0.35">
      <c r="A360" s="1"/>
    </row>
    <row r="361" spans="1:1" ht="15.75" customHeight="1" x14ac:dyDescent="0.35">
      <c r="A361" s="1"/>
    </row>
    <row r="362" spans="1:1" ht="15.75" customHeight="1" x14ac:dyDescent="0.35">
      <c r="A362" s="1"/>
    </row>
    <row r="363" spans="1:1" ht="15.75" customHeight="1" x14ac:dyDescent="0.35">
      <c r="A363" s="1"/>
    </row>
    <row r="364" spans="1:1" ht="15.75" customHeight="1" x14ac:dyDescent="0.35">
      <c r="A364" s="1"/>
    </row>
    <row r="365" spans="1:1" ht="15.75" customHeight="1" x14ac:dyDescent="0.35">
      <c r="A365" s="1"/>
    </row>
    <row r="366" spans="1:1" ht="15.75" customHeight="1" x14ac:dyDescent="0.35">
      <c r="A366" s="1"/>
    </row>
    <row r="367" spans="1:1" ht="15.75" customHeight="1" x14ac:dyDescent="0.35">
      <c r="A367" s="1"/>
    </row>
    <row r="368" spans="1:1" ht="15.75" customHeight="1" x14ac:dyDescent="0.35">
      <c r="A368" s="1"/>
    </row>
    <row r="369" spans="1:1" ht="15.75" customHeight="1" x14ac:dyDescent="0.35">
      <c r="A369" s="1"/>
    </row>
    <row r="370" spans="1:1" ht="15.75" customHeight="1" x14ac:dyDescent="0.35">
      <c r="A370" s="1"/>
    </row>
    <row r="371" spans="1:1" ht="15.75" customHeight="1" x14ac:dyDescent="0.35">
      <c r="A371" s="1"/>
    </row>
    <row r="372" spans="1:1" ht="15.75" customHeight="1" x14ac:dyDescent="0.35">
      <c r="A372" s="1"/>
    </row>
    <row r="373" spans="1:1" ht="15.75" customHeight="1" x14ac:dyDescent="0.35">
      <c r="A373" s="1"/>
    </row>
    <row r="374" spans="1:1" ht="15.75" customHeight="1" x14ac:dyDescent="0.35">
      <c r="A374" s="1"/>
    </row>
    <row r="375" spans="1:1" ht="15.75" customHeight="1" x14ac:dyDescent="0.35">
      <c r="A375" s="1"/>
    </row>
    <row r="376" spans="1:1" ht="15.75" customHeight="1" x14ac:dyDescent="0.35">
      <c r="A376" s="1"/>
    </row>
    <row r="377" spans="1:1" ht="15.75" customHeight="1" x14ac:dyDescent="0.35">
      <c r="A377" s="1"/>
    </row>
    <row r="378" spans="1:1" ht="15.75" customHeight="1" x14ac:dyDescent="0.35">
      <c r="A378" s="1"/>
    </row>
    <row r="379" spans="1:1" ht="15.75" customHeight="1" x14ac:dyDescent="0.35">
      <c r="A379" s="1"/>
    </row>
    <row r="380" spans="1:1" ht="15.75" customHeight="1" x14ac:dyDescent="0.35">
      <c r="A380" s="1"/>
    </row>
    <row r="381" spans="1:1" ht="15.75" customHeight="1" x14ac:dyDescent="0.35">
      <c r="A381" s="1"/>
    </row>
    <row r="382" spans="1:1" ht="15.75" customHeight="1" x14ac:dyDescent="0.35">
      <c r="A382" s="1"/>
    </row>
    <row r="383" spans="1:1" ht="15.75" customHeight="1" x14ac:dyDescent="0.35">
      <c r="A383" s="1"/>
    </row>
    <row r="384" spans="1:1" ht="15.75" customHeight="1" x14ac:dyDescent="0.35">
      <c r="A384" s="1"/>
    </row>
    <row r="385" spans="1:1" ht="15.75" customHeight="1" x14ac:dyDescent="0.35">
      <c r="A385" s="1"/>
    </row>
    <row r="386" spans="1:1" ht="15.75" customHeight="1" x14ac:dyDescent="0.35">
      <c r="A386" s="1"/>
    </row>
    <row r="387" spans="1:1" ht="15.75" customHeight="1" x14ac:dyDescent="0.35">
      <c r="A387" s="1"/>
    </row>
    <row r="388" spans="1:1" ht="15.75" customHeight="1" x14ac:dyDescent="0.35">
      <c r="A388" s="1"/>
    </row>
    <row r="389" spans="1:1" ht="15.75" customHeight="1" x14ac:dyDescent="0.35">
      <c r="A389" s="1"/>
    </row>
    <row r="390" spans="1:1" ht="15.75" customHeight="1" x14ac:dyDescent="0.35">
      <c r="A390" s="1"/>
    </row>
    <row r="391" spans="1:1" ht="15.75" customHeight="1" x14ac:dyDescent="0.35">
      <c r="A391" s="1"/>
    </row>
    <row r="392" spans="1:1" ht="15.75" customHeight="1" x14ac:dyDescent="0.35">
      <c r="A392" s="1"/>
    </row>
    <row r="393" spans="1:1" ht="15.75" customHeight="1" x14ac:dyDescent="0.35">
      <c r="A393" s="1"/>
    </row>
    <row r="394" spans="1:1" ht="15.75" customHeight="1" x14ac:dyDescent="0.35">
      <c r="A394" s="1"/>
    </row>
    <row r="395" spans="1:1" ht="15.75" customHeight="1" x14ac:dyDescent="0.35">
      <c r="A395" s="1"/>
    </row>
    <row r="396" spans="1:1" ht="15.75" customHeight="1" x14ac:dyDescent="0.35">
      <c r="A396" s="1"/>
    </row>
    <row r="397" spans="1:1" ht="15.75" customHeight="1" x14ac:dyDescent="0.35">
      <c r="A397" s="1"/>
    </row>
    <row r="398" spans="1:1" ht="15.75" customHeight="1" x14ac:dyDescent="0.35">
      <c r="A398" s="1"/>
    </row>
    <row r="399" spans="1:1" ht="15.75" customHeight="1" x14ac:dyDescent="0.35">
      <c r="A399" s="1"/>
    </row>
    <row r="400" spans="1:1" ht="15.75" customHeight="1" x14ac:dyDescent="0.35">
      <c r="A400" s="1"/>
    </row>
    <row r="401" spans="1:1" ht="15.75" customHeight="1" x14ac:dyDescent="0.35">
      <c r="A401" s="1"/>
    </row>
    <row r="402" spans="1:1" ht="15.75" customHeight="1" x14ac:dyDescent="0.35">
      <c r="A402" s="1"/>
    </row>
    <row r="403" spans="1:1" ht="15.75" customHeight="1" x14ac:dyDescent="0.35">
      <c r="A403" s="1"/>
    </row>
    <row r="404" spans="1:1" ht="15.75" customHeight="1" x14ac:dyDescent="0.35">
      <c r="A404" s="1"/>
    </row>
    <row r="405" spans="1:1" ht="15.75" customHeight="1" x14ac:dyDescent="0.35">
      <c r="A405" s="1"/>
    </row>
    <row r="406" spans="1:1" ht="15.75" customHeight="1" x14ac:dyDescent="0.35">
      <c r="A406" s="1"/>
    </row>
    <row r="407" spans="1:1" ht="15.75" customHeight="1" x14ac:dyDescent="0.35">
      <c r="A407" s="1"/>
    </row>
    <row r="408" spans="1:1" ht="15.75" customHeight="1" x14ac:dyDescent="0.35">
      <c r="A408" s="1"/>
    </row>
    <row r="409" spans="1:1" ht="15.75" customHeight="1" x14ac:dyDescent="0.35">
      <c r="A409" s="1"/>
    </row>
    <row r="410" spans="1:1" ht="15.75" customHeight="1" x14ac:dyDescent="0.35">
      <c r="A410" s="1"/>
    </row>
    <row r="411" spans="1:1" ht="15.75" customHeight="1" x14ac:dyDescent="0.35">
      <c r="A411" s="1"/>
    </row>
    <row r="412" spans="1:1" ht="15.75" customHeight="1" x14ac:dyDescent="0.35">
      <c r="A412" s="1"/>
    </row>
    <row r="413" spans="1:1" ht="15.75" customHeight="1" x14ac:dyDescent="0.35">
      <c r="A413" s="1"/>
    </row>
    <row r="414" spans="1:1" ht="15.75" customHeight="1" x14ac:dyDescent="0.35">
      <c r="A414" s="1"/>
    </row>
    <row r="415" spans="1:1" ht="15.75" customHeight="1" x14ac:dyDescent="0.35">
      <c r="A415" s="1"/>
    </row>
    <row r="416" spans="1:1" ht="15.75" customHeight="1" x14ac:dyDescent="0.35">
      <c r="A416" s="1"/>
    </row>
    <row r="417" spans="1:1" ht="15.75" customHeight="1" x14ac:dyDescent="0.35">
      <c r="A417" s="1"/>
    </row>
    <row r="418" spans="1:1" ht="15.75" customHeight="1" x14ac:dyDescent="0.35">
      <c r="A418" s="1"/>
    </row>
    <row r="419" spans="1:1" ht="15.75" customHeight="1" x14ac:dyDescent="0.35">
      <c r="A419" s="1"/>
    </row>
    <row r="420" spans="1:1" ht="15.75" customHeight="1" x14ac:dyDescent="0.35">
      <c r="A420" s="1"/>
    </row>
    <row r="421" spans="1:1" ht="15.75" customHeight="1" x14ac:dyDescent="0.35">
      <c r="A421" s="1"/>
    </row>
    <row r="422" spans="1:1" ht="15.75" customHeight="1" x14ac:dyDescent="0.35">
      <c r="A422" s="1"/>
    </row>
    <row r="423" spans="1:1" ht="15.75" customHeight="1" x14ac:dyDescent="0.35">
      <c r="A423" s="1"/>
    </row>
    <row r="424" spans="1:1" ht="15.75" customHeight="1" x14ac:dyDescent="0.35">
      <c r="A424" s="1"/>
    </row>
    <row r="425" spans="1:1" ht="15.75" customHeight="1" x14ac:dyDescent="0.35">
      <c r="A425" s="1"/>
    </row>
    <row r="426" spans="1:1" ht="15.75" customHeight="1" x14ac:dyDescent="0.35">
      <c r="A426" s="1"/>
    </row>
    <row r="427" spans="1:1" ht="15.75" customHeight="1" x14ac:dyDescent="0.35">
      <c r="A427" s="1"/>
    </row>
    <row r="428" spans="1:1" ht="15.75" customHeight="1" x14ac:dyDescent="0.35">
      <c r="A428" s="1"/>
    </row>
    <row r="429" spans="1:1" ht="15.75" customHeight="1" x14ac:dyDescent="0.35">
      <c r="A429" s="1"/>
    </row>
    <row r="430" spans="1:1" ht="15.75" customHeight="1" x14ac:dyDescent="0.35">
      <c r="A430" s="1"/>
    </row>
    <row r="431" spans="1:1" ht="15.75" customHeight="1" x14ac:dyDescent="0.35">
      <c r="A431" s="1"/>
    </row>
    <row r="432" spans="1:1" ht="15.75" customHeight="1" x14ac:dyDescent="0.35">
      <c r="A432" s="1"/>
    </row>
    <row r="433" spans="1:1" ht="15.75" customHeight="1" x14ac:dyDescent="0.35">
      <c r="A433" s="1"/>
    </row>
    <row r="434" spans="1:1" ht="15.75" customHeight="1" x14ac:dyDescent="0.35">
      <c r="A434" s="1"/>
    </row>
    <row r="435" spans="1:1" ht="15.75" customHeight="1" x14ac:dyDescent="0.35">
      <c r="A435" s="1"/>
    </row>
    <row r="436" spans="1:1" ht="15.75" customHeight="1" x14ac:dyDescent="0.35">
      <c r="A436" s="1"/>
    </row>
    <row r="437" spans="1:1" ht="15.75" customHeight="1" x14ac:dyDescent="0.35">
      <c r="A437" s="1"/>
    </row>
    <row r="438" spans="1:1" ht="15.75" customHeight="1" x14ac:dyDescent="0.35">
      <c r="A438" s="1"/>
    </row>
    <row r="439" spans="1:1" ht="15.75" customHeight="1" x14ac:dyDescent="0.35">
      <c r="A439" s="1"/>
    </row>
    <row r="440" spans="1:1" ht="15.75" customHeight="1" x14ac:dyDescent="0.35">
      <c r="A440" s="1"/>
    </row>
    <row r="441" spans="1:1" ht="15.75" customHeight="1" x14ac:dyDescent="0.35">
      <c r="A441" s="1"/>
    </row>
    <row r="442" spans="1:1" ht="15.75" customHeight="1" x14ac:dyDescent="0.35">
      <c r="A442" s="1"/>
    </row>
    <row r="443" spans="1:1" ht="15.75" customHeight="1" x14ac:dyDescent="0.35">
      <c r="A443" s="1"/>
    </row>
    <row r="444" spans="1:1" ht="15.75" customHeight="1" x14ac:dyDescent="0.35">
      <c r="A444" s="1"/>
    </row>
    <row r="445" spans="1:1" ht="15.75" customHeight="1" x14ac:dyDescent="0.35">
      <c r="A445" s="1"/>
    </row>
    <row r="446" spans="1:1" ht="15.75" customHeight="1" x14ac:dyDescent="0.35">
      <c r="A446" s="1"/>
    </row>
    <row r="447" spans="1:1" ht="15.75" customHeight="1" x14ac:dyDescent="0.35">
      <c r="A447" s="1"/>
    </row>
    <row r="448" spans="1:1" ht="15.75" customHeight="1" x14ac:dyDescent="0.35">
      <c r="A448" s="1"/>
    </row>
    <row r="449" spans="1:1" ht="15.75" customHeight="1" x14ac:dyDescent="0.35">
      <c r="A449" s="1"/>
    </row>
    <row r="450" spans="1:1" ht="15.75" customHeight="1" x14ac:dyDescent="0.35">
      <c r="A450" s="1"/>
    </row>
    <row r="451" spans="1:1" ht="15.75" customHeight="1" x14ac:dyDescent="0.35">
      <c r="A451" s="1"/>
    </row>
    <row r="452" spans="1:1" ht="15.75" customHeight="1" x14ac:dyDescent="0.35">
      <c r="A452" s="1"/>
    </row>
    <row r="453" spans="1:1" ht="15.75" customHeight="1" x14ac:dyDescent="0.35">
      <c r="A453" s="1"/>
    </row>
    <row r="454" spans="1:1" ht="15.75" customHeight="1" x14ac:dyDescent="0.35">
      <c r="A454" s="1"/>
    </row>
    <row r="455" spans="1:1" ht="15.75" customHeight="1" x14ac:dyDescent="0.35">
      <c r="A455" s="1"/>
    </row>
    <row r="456" spans="1:1" ht="15.75" customHeight="1" x14ac:dyDescent="0.35">
      <c r="A456" s="1"/>
    </row>
    <row r="457" spans="1:1" ht="15.75" customHeight="1" x14ac:dyDescent="0.35">
      <c r="A457" s="1"/>
    </row>
    <row r="458" spans="1:1" ht="15.75" customHeight="1" x14ac:dyDescent="0.35">
      <c r="A458" s="1"/>
    </row>
    <row r="459" spans="1:1" ht="15.75" customHeight="1" x14ac:dyDescent="0.35">
      <c r="A459" s="1"/>
    </row>
    <row r="460" spans="1:1" ht="15.75" customHeight="1" x14ac:dyDescent="0.35">
      <c r="A460" s="1"/>
    </row>
    <row r="461" spans="1:1" ht="15.75" customHeight="1" x14ac:dyDescent="0.35">
      <c r="A461" s="1"/>
    </row>
    <row r="462" spans="1:1" ht="15.75" customHeight="1" x14ac:dyDescent="0.35">
      <c r="A462" s="1"/>
    </row>
    <row r="463" spans="1:1" ht="15.75" customHeight="1" x14ac:dyDescent="0.35">
      <c r="A463" s="1"/>
    </row>
    <row r="464" spans="1:1" ht="15.75" customHeight="1" x14ac:dyDescent="0.35">
      <c r="A464" s="1"/>
    </row>
    <row r="465" spans="1:1" ht="15.75" customHeight="1" x14ac:dyDescent="0.35">
      <c r="A465" s="1"/>
    </row>
    <row r="466" spans="1:1" ht="15.75" customHeight="1" x14ac:dyDescent="0.35">
      <c r="A466" s="1"/>
    </row>
    <row r="467" spans="1:1" ht="15.75" customHeight="1" x14ac:dyDescent="0.35">
      <c r="A467" s="1"/>
    </row>
    <row r="468" spans="1:1" ht="15.75" customHeight="1" x14ac:dyDescent="0.35">
      <c r="A468" s="1"/>
    </row>
    <row r="469" spans="1:1" ht="15.75" customHeight="1" x14ac:dyDescent="0.35">
      <c r="A469" s="1"/>
    </row>
    <row r="470" spans="1:1" ht="15.75" customHeight="1" x14ac:dyDescent="0.35">
      <c r="A470" s="1"/>
    </row>
    <row r="471" spans="1:1" ht="15.75" customHeight="1" x14ac:dyDescent="0.35">
      <c r="A471" s="1"/>
    </row>
    <row r="472" spans="1:1" ht="15.75" customHeight="1" x14ac:dyDescent="0.35">
      <c r="A472" s="1"/>
    </row>
    <row r="473" spans="1:1" ht="15.75" customHeight="1" x14ac:dyDescent="0.35">
      <c r="A473" s="1"/>
    </row>
    <row r="474" spans="1:1" ht="15.75" customHeight="1" x14ac:dyDescent="0.35">
      <c r="A474" s="1"/>
    </row>
    <row r="475" spans="1:1" ht="15.75" customHeight="1" x14ac:dyDescent="0.35">
      <c r="A475" s="1"/>
    </row>
    <row r="476" spans="1:1" ht="15.75" customHeight="1" x14ac:dyDescent="0.35">
      <c r="A476" s="1"/>
    </row>
    <row r="477" spans="1:1" ht="15.75" customHeight="1" x14ac:dyDescent="0.35">
      <c r="A477" s="1"/>
    </row>
    <row r="478" spans="1:1" ht="15.75" customHeight="1" x14ac:dyDescent="0.35">
      <c r="A478" s="1"/>
    </row>
    <row r="479" spans="1:1" ht="15.75" customHeight="1" x14ac:dyDescent="0.35">
      <c r="A479" s="1"/>
    </row>
    <row r="480" spans="1:1" ht="15.75" customHeight="1" x14ac:dyDescent="0.35">
      <c r="A480" s="1"/>
    </row>
    <row r="481" spans="1:1" ht="15.75" customHeight="1" x14ac:dyDescent="0.35">
      <c r="A481" s="1"/>
    </row>
    <row r="482" spans="1:1" ht="15.75" customHeight="1" x14ac:dyDescent="0.35">
      <c r="A482" s="1"/>
    </row>
    <row r="483" spans="1:1" ht="15.75" customHeight="1" x14ac:dyDescent="0.35">
      <c r="A483" s="1"/>
    </row>
    <row r="484" spans="1:1" ht="15.75" customHeight="1" x14ac:dyDescent="0.35">
      <c r="A484" s="1"/>
    </row>
    <row r="485" spans="1:1" ht="15.75" customHeight="1" x14ac:dyDescent="0.35">
      <c r="A485" s="1"/>
    </row>
    <row r="486" spans="1:1" ht="15.75" customHeight="1" x14ac:dyDescent="0.35">
      <c r="A486" s="1"/>
    </row>
    <row r="487" spans="1:1" ht="15.75" customHeight="1" x14ac:dyDescent="0.35">
      <c r="A487" s="1"/>
    </row>
    <row r="488" spans="1:1" ht="15.75" customHeight="1" x14ac:dyDescent="0.35">
      <c r="A488" s="1"/>
    </row>
    <row r="489" spans="1:1" ht="15.75" customHeight="1" x14ac:dyDescent="0.35">
      <c r="A489" s="1"/>
    </row>
    <row r="490" spans="1:1" ht="15.75" customHeight="1" x14ac:dyDescent="0.35">
      <c r="A490" s="1"/>
    </row>
    <row r="491" spans="1:1" ht="15.75" customHeight="1" x14ac:dyDescent="0.35">
      <c r="A491" s="1"/>
    </row>
    <row r="492" spans="1:1" ht="15.75" customHeight="1" x14ac:dyDescent="0.35">
      <c r="A492" s="1"/>
    </row>
    <row r="493" spans="1:1" ht="15.75" customHeight="1" x14ac:dyDescent="0.35">
      <c r="A493" s="1"/>
    </row>
    <row r="494" spans="1:1" ht="15.75" customHeight="1" x14ac:dyDescent="0.35">
      <c r="A494" s="1"/>
    </row>
    <row r="495" spans="1:1" ht="15.75" customHeight="1" x14ac:dyDescent="0.35">
      <c r="A495" s="1"/>
    </row>
    <row r="496" spans="1:1" ht="15.75" customHeight="1" x14ac:dyDescent="0.35">
      <c r="A496" s="1"/>
    </row>
    <row r="497" spans="1:1" ht="15.75" customHeight="1" x14ac:dyDescent="0.35">
      <c r="A497" s="1"/>
    </row>
    <row r="498" spans="1:1" ht="15.75" customHeight="1" x14ac:dyDescent="0.35">
      <c r="A498" s="1"/>
    </row>
    <row r="499" spans="1:1" ht="15.75" customHeight="1" x14ac:dyDescent="0.35">
      <c r="A499" s="1"/>
    </row>
    <row r="500" spans="1:1" ht="15.75" customHeight="1" x14ac:dyDescent="0.35">
      <c r="A500" s="1"/>
    </row>
    <row r="501" spans="1:1" ht="15.75" customHeight="1" x14ac:dyDescent="0.35">
      <c r="A501" s="1"/>
    </row>
    <row r="502" spans="1:1" ht="15.75" customHeight="1" x14ac:dyDescent="0.35">
      <c r="A502" s="1"/>
    </row>
    <row r="503" spans="1:1" ht="15.75" customHeight="1" x14ac:dyDescent="0.35">
      <c r="A503" s="1"/>
    </row>
    <row r="504" spans="1:1" ht="15.75" customHeight="1" x14ac:dyDescent="0.35">
      <c r="A504" s="1"/>
    </row>
    <row r="505" spans="1:1" ht="15.75" customHeight="1" x14ac:dyDescent="0.35">
      <c r="A505" s="1"/>
    </row>
    <row r="506" spans="1:1" ht="15.75" customHeight="1" x14ac:dyDescent="0.35">
      <c r="A506" s="1"/>
    </row>
    <row r="507" spans="1:1" ht="15.75" customHeight="1" x14ac:dyDescent="0.35">
      <c r="A507" s="1"/>
    </row>
    <row r="508" spans="1:1" ht="15.75" customHeight="1" x14ac:dyDescent="0.35">
      <c r="A508" s="1"/>
    </row>
    <row r="509" spans="1:1" ht="15.75" customHeight="1" x14ac:dyDescent="0.35">
      <c r="A509" s="1"/>
    </row>
    <row r="510" spans="1:1" ht="15.75" customHeight="1" x14ac:dyDescent="0.35">
      <c r="A510" s="1"/>
    </row>
    <row r="511" spans="1:1" ht="15.75" customHeight="1" x14ac:dyDescent="0.35">
      <c r="A511" s="1"/>
    </row>
    <row r="512" spans="1:1" ht="15.75" customHeight="1" x14ac:dyDescent="0.35">
      <c r="A512" s="1"/>
    </row>
    <row r="513" spans="1:1" ht="15.75" customHeight="1" x14ac:dyDescent="0.35">
      <c r="A513" s="1"/>
    </row>
    <row r="514" spans="1:1" ht="15.75" customHeight="1" x14ac:dyDescent="0.35">
      <c r="A514" s="1"/>
    </row>
    <row r="515" spans="1:1" ht="15.75" customHeight="1" x14ac:dyDescent="0.35">
      <c r="A515" s="1"/>
    </row>
    <row r="516" spans="1:1" ht="15.75" customHeight="1" x14ac:dyDescent="0.35">
      <c r="A516" s="1"/>
    </row>
    <row r="517" spans="1:1" ht="15.75" customHeight="1" x14ac:dyDescent="0.35">
      <c r="A517" s="1"/>
    </row>
    <row r="518" spans="1:1" ht="15.75" customHeight="1" x14ac:dyDescent="0.35">
      <c r="A518" s="1"/>
    </row>
    <row r="519" spans="1:1" ht="15.75" customHeight="1" x14ac:dyDescent="0.35">
      <c r="A519" s="1"/>
    </row>
    <row r="520" spans="1:1" ht="15.75" customHeight="1" x14ac:dyDescent="0.35">
      <c r="A520" s="1"/>
    </row>
    <row r="521" spans="1:1" ht="15.75" customHeight="1" x14ac:dyDescent="0.35">
      <c r="A521" s="1"/>
    </row>
    <row r="522" spans="1:1" ht="15.75" customHeight="1" x14ac:dyDescent="0.35">
      <c r="A522" s="1"/>
    </row>
    <row r="523" spans="1:1" ht="15.75" customHeight="1" x14ac:dyDescent="0.35">
      <c r="A523" s="1"/>
    </row>
    <row r="524" spans="1:1" ht="15.75" customHeight="1" x14ac:dyDescent="0.35">
      <c r="A524" s="1"/>
    </row>
    <row r="525" spans="1:1" ht="15.75" customHeight="1" x14ac:dyDescent="0.35">
      <c r="A525" s="1"/>
    </row>
    <row r="526" spans="1:1" ht="15.75" customHeight="1" x14ac:dyDescent="0.35">
      <c r="A526" s="1"/>
    </row>
    <row r="527" spans="1:1" ht="15.75" customHeight="1" x14ac:dyDescent="0.35">
      <c r="A527" s="1"/>
    </row>
    <row r="528" spans="1:1" ht="15.75" customHeight="1" x14ac:dyDescent="0.35">
      <c r="A528" s="1"/>
    </row>
    <row r="529" spans="1:1" ht="15.75" customHeight="1" x14ac:dyDescent="0.35">
      <c r="A529" s="1"/>
    </row>
    <row r="530" spans="1:1" ht="15.75" customHeight="1" x14ac:dyDescent="0.35">
      <c r="A530" s="1"/>
    </row>
    <row r="531" spans="1:1" ht="15.75" customHeight="1" x14ac:dyDescent="0.35">
      <c r="A531" s="1"/>
    </row>
    <row r="532" spans="1:1" ht="15.75" customHeight="1" x14ac:dyDescent="0.35">
      <c r="A532" s="1"/>
    </row>
    <row r="533" spans="1:1" ht="15.75" customHeight="1" x14ac:dyDescent="0.35">
      <c r="A533" s="1"/>
    </row>
    <row r="534" spans="1:1" ht="15.75" customHeight="1" x14ac:dyDescent="0.35">
      <c r="A534" s="1"/>
    </row>
    <row r="535" spans="1:1" ht="15.75" customHeight="1" x14ac:dyDescent="0.35">
      <c r="A535" s="1"/>
    </row>
    <row r="536" spans="1:1" ht="15.75" customHeight="1" x14ac:dyDescent="0.35">
      <c r="A536" s="1"/>
    </row>
    <row r="537" spans="1:1" ht="15.75" customHeight="1" x14ac:dyDescent="0.35">
      <c r="A537" s="1"/>
    </row>
    <row r="538" spans="1:1" ht="15.75" customHeight="1" x14ac:dyDescent="0.35">
      <c r="A538" s="1"/>
    </row>
    <row r="539" spans="1:1" ht="15.75" customHeight="1" x14ac:dyDescent="0.35">
      <c r="A539" s="1"/>
    </row>
    <row r="540" spans="1:1" ht="15.75" customHeight="1" x14ac:dyDescent="0.35">
      <c r="A540" s="1"/>
    </row>
    <row r="541" spans="1:1" ht="15.75" customHeight="1" x14ac:dyDescent="0.35">
      <c r="A541" s="1"/>
    </row>
    <row r="542" spans="1:1" ht="15.75" customHeight="1" x14ac:dyDescent="0.35">
      <c r="A542" s="1"/>
    </row>
    <row r="543" spans="1:1" ht="15.75" customHeight="1" x14ac:dyDescent="0.35">
      <c r="A543" s="1"/>
    </row>
    <row r="544" spans="1:1" ht="15.75" customHeight="1" x14ac:dyDescent="0.35">
      <c r="A544" s="1"/>
    </row>
    <row r="545" spans="1:1" ht="15.75" customHeight="1" x14ac:dyDescent="0.35">
      <c r="A545" s="1"/>
    </row>
    <row r="546" spans="1:1" ht="15.75" customHeight="1" x14ac:dyDescent="0.35">
      <c r="A546" s="1"/>
    </row>
    <row r="547" spans="1:1" ht="15.75" customHeight="1" x14ac:dyDescent="0.35">
      <c r="A547" s="1"/>
    </row>
    <row r="548" spans="1:1" ht="15.75" customHeight="1" x14ac:dyDescent="0.35">
      <c r="A548" s="1"/>
    </row>
    <row r="549" spans="1:1" ht="15.75" customHeight="1" x14ac:dyDescent="0.35">
      <c r="A549" s="1"/>
    </row>
    <row r="550" spans="1:1" ht="15.75" customHeight="1" x14ac:dyDescent="0.35">
      <c r="A550" s="1"/>
    </row>
    <row r="551" spans="1:1" ht="15.75" customHeight="1" x14ac:dyDescent="0.35">
      <c r="A551" s="1"/>
    </row>
    <row r="552" spans="1:1" ht="15.75" customHeight="1" x14ac:dyDescent="0.35">
      <c r="A552" s="1"/>
    </row>
    <row r="553" spans="1:1" ht="15.75" customHeight="1" x14ac:dyDescent="0.35">
      <c r="A553" s="1"/>
    </row>
    <row r="554" spans="1:1" ht="15.75" customHeight="1" x14ac:dyDescent="0.35">
      <c r="A554" s="1"/>
    </row>
    <row r="555" spans="1:1" ht="15.75" customHeight="1" x14ac:dyDescent="0.35">
      <c r="A555" s="1"/>
    </row>
    <row r="556" spans="1:1" ht="15.75" customHeight="1" x14ac:dyDescent="0.35">
      <c r="A556" s="1"/>
    </row>
    <row r="557" spans="1:1" ht="15.75" customHeight="1" x14ac:dyDescent="0.35">
      <c r="A557" s="1"/>
    </row>
    <row r="558" spans="1:1" ht="15.75" customHeight="1" x14ac:dyDescent="0.35">
      <c r="A558" s="1"/>
    </row>
    <row r="559" spans="1:1" ht="15.75" customHeight="1" x14ac:dyDescent="0.35">
      <c r="A559" s="1"/>
    </row>
    <row r="560" spans="1:1" ht="15.75" customHeight="1" x14ac:dyDescent="0.35">
      <c r="A560" s="1"/>
    </row>
    <row r="561" spans="1:1" ht="15.75" customHeight="1" x14ac:dyDescent="0.35">
      <c r="A561" s="1"/>
    </row>
    <row r="562" spans="1:1" ht="15.75" customHeight="1" x14ac:dyDescent="0.35">
      <c r="A562" s="1"/>
    </row>
    <row r="563" spans="1:1" ht="15.75" customHeight="1" x14ac:dyDescent="0.35">
      <c r="A563" s="1"/>
    </row>
    <row r="564" spans="1:1" ht="15.75" customHeight="1" x14ac:dyDescent="0.35">
      <c r="A564" s="1"/>
    </row>
    <row r="565" spans="1:1" ht="15.75" customHeight="1" x14ac:dyDescent="0.35">
      <c r="A565" s="1"/>
    </row>
    <row r="566" spans="1:1" ht="15.75" customHeight="1" x14ac:dyDescent="0.35">
      <c r="A566" s="1"/>
    </row>
    <row r="567" spans="1:1" ht="15.75" customHeight="1" x14ac:dyDescent="0.35">
      <c r="A567" s="1"/>
    </row>
    <row r="568" spans="1:1" ht="15.75" customHeight="1" x14ac:dyDescent="0.35">
      <c r="A568" s="1"/>
    </row>
    <row r="569" spans="1:1" ht="15.75" customHeight="1" x14ac:dyDescent="0.35">
      <c r="A569" s="1"/>
    </row>
    <row r="570" spans="1:1" ht="15.75" customHeight="1" x14ac:dyDescent="0.35">
      <c r="A570" s="1"/>
    </row>
    <row r="571" spans="1:1" ht="15.75" customHeight="1" x14ac:dyDescent="0.35">
      <c r="A571" s="1"/>
    </row>
    <row r="572" spans="1:1" ht="15.75" customHeight="1" x14ac:dyDescent="0.35">
      <c r="A572" s="1"/>
    </row>
    <row r="573" spans="1:1" ht="15.75" customHeight="1" x14ac:dyDescent="0.35">
      <c r="A573" s="1"/>
    </row>
    <row r="574" spans="1:1" ht="15.75" customHeight="1" x14ac:dyDescent="0.35">
      <c r="A574" s="1"/>
    </row>
    <row r="575" spans="1:1" ht="15.75" customHeight="1" x14ac:dyDescent="0.35">
      <c r="A575" s="1"/>
    </row>
    <row r="576" spans="1:1" ht="15.75" customHeight="1" x14ac:dyDescent="0.35">
      <c r="A576" s="1"/>
    </row>
    <row r="577" spans="1:1" ht="15.75" customHeight="1" x14ac:dyDescent="0.35">
      <c r="A577" s="1"/>
    </row>
    <row r="578" spans="1:1" ht="15.75" customHeight="1" x14ac:dyDescent="0.35">
      <c r="A578" s="1"/>
    </row>
    <row r="579" spans="1:1" ht="15.75" customHeight="1" x14ac:dyDescent="0.35">
      <c r="A579" s="1"/>
    </row>
    <row r="580" spans="1:1" ht="15.75" customHeight="1" x14ac:dyDescent="0.35">
      <c r="A580" s="1"/>
    </row>
    <row r="581" spans="1:1" ht="15.75" customHeight="1" x14ac:dyDescent="0.35">
      <c r="A581" s="1"/>
    </row>
    <row r="582" spans="1:1" ht="15.75" customHeight="1" x14ac:dyDescent="0.35">
      <c r="A582" s="1"/>
    </row>
    <row r="583" spans="1:1" ht="15.75" customHeight="1" x14ac:dyDescent="0.35">
      <c r="A583" s="1"/>
    </row>
    <row r="584" spans="1:1" ht="15.75" customHeight="1" x14ac:dyDescent="0.35">
      <c r="A584" s="1"/>
    </row>
    <row r="585" spans="1:1" ht="15.75" customHeight="1" x14ac:dyDescent="0.35">
      <c r="A585" s="1"/>
    </row>
    <row r="586" spans="1:1" ht="15.75" customHeight="1" x14ac:dyDescent="0.35">
      <c r="A586" s="1"/>
    </row>
    <row r="587" spans="1:1" ht="15.75" customHeight="1" x14ac:dyDescent="0.35">
      <c r="A587" s="1"/>
    </row>
    <row r="588" spans="1:1" ht="15.75" customHeight="1" x14ac:dyDescent="0.35">
      <c r="A588" s="1"/>
    </row>
    <row r="589" spans="1:1" ht="15.75" customHeight="1" x14ac:dyDescent="0.35">
      <c r="A589" s="1"/>
    </row>
    <row r="590" spans="1:1" ht="15.75" customHeight="1" x14ac:dyDescent="0.35">
      <c r="A590" s="1"/>
    </row>
    <row r="591" spans="1:1" ht="15.75" customHeight="1" x14ac:dyDescent="0.35">
      <c r="A591" s="1"/>
    </row>
    <row r="592" spans="1:1" ht="15.75" customHeight="1" x14ac:dyDescent="0.35">
      <c r="A592" s="1"/>
    </row>
    <row r="593" spans="1:1" ht="15.75" customHeight="1" x14ac:dyDescent="0.35">
      <c r="A593" s="1"/>
    </row>
    <row r="594" spans="1:1" ht="15.75" customHeight="1" x14ac:dyDescent="0.35">
      <c r="A594" s="1"/>
    </row>
    <row r="595" spans="1:1" ht="15.75" customHeight="1" x14ac:dyDescent="0.35">
      <c r="A595" s="1"/>
    </row>
    <row r="596" spans="1:1" ht="15.75" customHeight="1" x14ac:dyDescent="0.35">
      <c r="A596" s="1"/>
    </row>
    <row r="597" spans="1:1" ht="15.75" customHeight="1" x14ac:dyDescent="0.35">
      <c r="A597" s="1"/>
    </row>
    <row r="598" spans="1:1" ht="15.75" customHeight="1" x14ac:dyDescent="0.35">
      <c r="A598" s="1"/>
    </row>
    <row r="599" spans="1:1" ht="15.75" customHeight="1" x14ac:dyDescent="0.35">
      <c r="A599" s="1"/>
    </row>
    <row r="600" spans="1:1" ht="15.75" customHeight="1" x14ac:dyDescent="0.35">
      <c r="A600" s="1"/>
    </row>
    <row r="601" spans="1:1" ht="15.75" customHeight="1" x14ac:dyDescent="0.35">
      <c r="A601" s="1"/>
    </row>
    <row r="602" spans="1:1" ht="15.75" customHeight="1" x14ac:dyDescent="0.35">
      <c r="A602" s="1"/>
    </row>
    <row r="603" spans="1:1" ht="15.75" customHeight="1" x14ac:dyDescent="0.35">
      <c r="A603" s="1"/>
    </row>
    <row r="604" spans="1:1" ht="15.75" customHeight="1" x14ac:dyDescent="0.35">
      <c r="A604" s="1"/>
    </row>
    <row r="605" spans="1:1" ht="15.75" customHeight="1" x14ac:dyDescent="0.35">
      <c r="A605" s="1"/>
    </row>
    <row r="606" spans="1:1" ht="15.75" customHeight="1" x14ac:dyDescent="0.35">
      <c r="A606" s="1"/>
    </row>
    <row r="607" spans="1:1" ht="15.75" customHeight="1" x14ac:dyDescent="0.35">
      <c r="A607" s="1"/>
    </row>
    <row r="608" spans="1:1" ht="15.75" customHeight="1" x14ac:dyDescent="0.35">
      <c r="A608" s="1"/>
    </row>
    <row r="609" spans="1:1" ht="15.75" customHeight="1" x14ac:dyDescent="0.35">
      <c r="A609" s="1"/>
    </row>
    <row r="610" spans="1:1" ht="15.75" customHeight="1" x14ac:dyDescent="0.35">
      <c r="A610" s="1"/>
    </row>
    <row r="611" spans="1:1" ht="15.75" customHeight="1" x14ac:dyDescent="0.35">
      <c r="A611" s="1"/>
    </row>
    <row r="612" spans="1:1" ht="15.75" customHeight="1" x14ac:dyDescent="0.35">
      <c r="A612" s="1"/>
    </row>
    <row r="613" spans="1:1" ht="15.75" customHeight="1" x14ac:dyDescent="0.35">
      <c r="A613" s="1"/>
    </row>
    <row r="614" spans="1:1" ht="15.75" customHeight="1" x14ac:dyDescent="0.35">
      <c r="A614" s="1"/>
    </row>
    <row r="615" spans="1:1" ht="15.75" customHeight="1" x14ac:dyDescent="0.35">
      <c r="A615" s="1"/>
    </row>
    <row r="616" spans="1:1" ht="15.75" customHeight="1" x14ac:dyDescent="0.35">
      <c r="A616" s="1"/>
    </row>
    <row r="617" spans="1:1" ht="15.75" customHeight="1" x14ac:dyDescent="0.35">
      <c r="A617" s="1"/>
    </row>
    <row r="618" spans="1:1" ht="15.75" customHeight="1" x14ac:dyDescent="0.35">
      <c r="A618" s="1"/>
    </row>
    <row r="619" spans="1:1" ht="15.75" customHeight="1" x14ac:dyDescent="0.35">
      <c r="A619" s="1"/>
    </row>
    <row r="620" spans="1:1" ht="15.75" customHeight="1" x14ac:dyDescent="0.35">
      <c r="A620" s="1"/>
    </row>
    <row r="621" spans="1:1" ht="15.75" customHeight="1" x14ac:dyDescent="0.35">
      <c r="A621" s="1"/>
    </row>
    <row r="622" spans="1:1" ht="15.75" customHeight="1" x14ac:dyDescent="0.35">
      <c r="A622" s="1"/>
    </row>
    <row r="623" spans="1:1" ht="15.75" customHeight="1" x14ac:dyDescent="0.35">
      <c r="A623" s="1"/>
    </row>
    <row r="624" spans="1:1" ht="15.75" customHeight="1" x14ac:dyDescent="0.35">
      <c r="A624" s="1"/>
    </row>
    <row r="625" spans="1:1" ht="15.75" customHeight="1" x14ac:dyDescent="0.35">
      <c r="A625" s="1"/>
    </row>
    <row r="626" spans="1:1" ht="15.75" customHeight="1" x14ac:dyDescent="0.35">
      <c r="A626" s="1"/>
    </row>
    <row r="627" spans="1:1" ht="15.75" customHeight="1" x14ac:dyDescent="0.35">
      <c r="A627" s="1"/>
    </row>
    <row r="628" spans="1:1" ht="15.75" customHeight="1" x14ac:dyDescent="0.35">
      <c r="A628" s="1"/>
    </row>
    <row r="629" spans="1:1" ht="15.75" customHeight="1" x14ac:dyDescent="0.35">
      <c r="A629" s="1"/>
    </row>
    <row r="630" spans="1:1" ht="15.75" customHeight="1" x14ac:dyDescent="0.35">
      <c r="A630" s="1"/>
    </row>
    <row r="631" spans="1:1" ht="15.75" customHeight="1" x14ac:dyDescent="0.35">
      <c r="A631" s="1"/>
    </row>
    <row r="632" spans="1:1" ht="15.75" customHeight="1" x14ac:dyDescent="0.35">
      <c r="A632" s="1"/>
    </row>
    <row r="633" spans="1:1" ht="15.75" customHeight="1" x14ac:dyDescent="0.35">
      <c r="A633" s="1"/>
    </row>
    <row r="634" spans="1:1" ht="15.75" customHeight="1" x14ac:dyDescent="0.35">
      <c r="A634" s="1"/>
    </row>
    <row r="635" spans="1:1" ht="15.75" customHeight="1" x14ac:dyDescent="0.35">
      <c r="A635" s="1"/>
    </row>
    <row r="636" spans="1:1" ht="15.75" customHeight="1" x14ac:dyDescent="0.35">
      <c r="A636" s="1"/>
    </row>
    <row r="637" spans="1:1" ht="15.75" customHeight="1" x14ac:dyDescent="0.35">
      <c r="A637" s="1"/>
    </row>
    <row r="638" spans="1:1" ht="15.75" customHeight="1" x14ac:dyDescent="0.35">
      <c r="A638" s="1"/>
    </row>
    <row r="639" spans="1:1" ht="15.75" customHeight="1" x14ac:dyDescent="0.35">
      <c r="A639" s="1"/>
    </row>
    <row r="640" spans="1:1" ht="15.75" customHeight="1" x14ac:dyDescent="0.35">
      <c r="A640" s="1"/>
    </row>
    <row r="641" spans="1:1" ht="15.75" customHeight="1" x14ac:dyDescent="0.35">
      <c r="A641" s="1"/>
    </row>
    <row r="642" spans="1:1" ht="15.75" customHeight="1" x14ac:dyDescent="0.35">
      <c r="A642" s="1"/>
    </row>
    <row r="643" spans="1:1" ht="15.75" customHeight="1" x14ac:dyDescent="0.35">
      <c r="A643" s="1"/>
    </row>
    <row r="644" spans="1:1" ht="15.75" customHeight="1" x14ac:dyDescent="0.35">
      <c r="A644" s="1"/>
    </row>
    <row r="645" spans="1:1" ht="15.75" customHeight="1" x14ac:dyDescent="0.35">
      <c r="A645" s="1"/>
    </row>
    <row r="646" spans="1:1" ht="15.75" customHeight="1" x14ac:dyDescent="0.35">
      <c r="A646" s="1"/>
    </row>
    <row r="647" spans="1:1" ht="15.75" customHeight="1" x14ac:dyDescent="0.35">
      <c r="A647" s="1"/>
    </row>
    <row r="648" spans="1:1" ht="15.75" customHeight="1" x14ac:dyDescent="0.35">
      <c r="A648" s="1"/>
    </row>
    <row r="649" spans="1:1" ht="15.75" customHeight="1" x14ac:dyDescent="0.35">
      <c r="A649" s="1"/>
    </row>
    <row r="650" spans="1:1" ht="15.75" customHeight="1" x14ac:dyDescent="0.35">
      <c r="A650" s="1"/>
    </row>
    <row r="651" spans="1:1" ht="15.75" customHeight="1" x14ac:dyDescent="0.35">
      <c r="A651" s="1"/>
    </row>
    <row r="652" spans="1:1" ht="15.75" customHeight="1" x14ac:dyDescent="0.35">
      <c r="A652" s="1"/>
    </row>
    <row r="653" spans="1:1" ht="15.75" customHeight="1" x14ac:dyDescent="0.35">
      <c r="A653" s="1"/>
    </row>
    <row r="654" spans="1:1" ht="15.75" customHeight="1" x14ac:dyDescent="0.35">
      <c r="A654" s="1"/>
    </row>
    <row r="655" spans="1:1" ht="15.75" customHeight="1" x14ac:dyDescent="0.35">
      <c r="A655" s="1"/>
    </row>
    <row r="656" spans="1:1" ht="15.75" customHeight="1" x14ac:dyDescent="0.35">
      <c r="A656" s="1"/>
    </row>
    <row r="657" spans="1:1" ht="15.75" customHeight="1" x14ac:dyDescent="0.35">
      <c r="A657" s="1"/>
    </row>
    <row r="658" spans="1:1" ht="15.75" customHeight="1" x14ac:dyDescent="0.35">
      <c r="A658" s="1"/>
    </row>
    <row r="659" spans="1:1" ht="15.75" customHeight="1" x14ac:dyDescent="0.35">
      <c r="A659" s="1"/>
    </row>
    <row r="660" spans="1:1" ht="15.75" customHeight="1" x14ac:dyDescent="0.35">
      <c r="A660" s="1"/>
    </row>
    <row r="661" spans="1:1" ht="15.75" customHeight="1" x14ac:dyDescent="0.35">
      <c r="A661" s="1"/>
    </row>
    <row r="662" spans="1:1" ht="15.75" customHeight="1" x14ac:dyDescent="0.35">
      <c r="A662" s="1"/>
    </row>
    <row r="663" spans="1:1" ht="15.75" customHeight="1" x14ac:dyDescent="0.35">
      <c r="A663" s="1"/>
    </row>
    <row r="664" spans="1:1" ht="15.75" customHeight="1" x14ac:dyDescent="0.35">
      <c r="A664" s="1"/>
    </row>
    <row r="665" spans="1:1" ht="15.75" customHeight="1" x14ac:dyDescent="0.35">
      <c r="A665" s="1"/>
    </row>
    <row r="666" spans="1:1" ht="15.75" customHeight="1" x14ac:dyDescent="0.35">
      <c r="A666" s="1"/>
    </row>
    <row r="667" spans="1:1" ht="15.75" customHeight="1" x14ac:dyDescent="0.35">
      <c r="A667" s="1"/>
    </row>
    <row r="668" spans="1:1" ht="15.75" customHeight="1" x14ac:dyDescent="0.35">
      <c r="A668" s="1"/>
    </row>
    <row r="669" spans="1:1" ht="15.75" customHeight="1" x14ac:dyDescent="0.35">
      <c r="A669" s="1"/>
    </row>
    <row r="670" spans="1:1" ht="15.75" customHeight="1" x14ac:dyDescent="0.35">
      <c r="A670" s="1"/>
    </row>
    <row r="671" spans="1:1" ht="15.75" customHeight="1" x14ac:dyDescent="0.35">
      <c r="A671" s="1"/>
    </row>
    <row r="672" spans="1:1" ht="15.75" customHeight="1" x14ac:dyDescent="0.35">
      <c r="A672" s="1"/>
    </row>
    <row r="673" spans="1:1" ht="15.75" customHeight="1" x14ac:dyDescent="0.35">
      <c r="A673" s="1"/>
    </row>
    <row r="674" spans="1:1" ht="15.75" customHeight="1" x14ac:dyDescent="0.35">
      <c r="A674" s="1"/>
    </row>
    <row r="675" spans="1:1" ht="15.75" customHeight="1" x14ac:dyDescent="0.35">
      <c r="A675" s="1"/>
    </row>
    <row r="676" spans="1:1" ht="15.75" customHeight="1" x14ac:dyDescent="0.35">
      <c r="A676" s="1"/>
    </row>
    <row r="677" spans="1:1" ht="15.75" customHeight="1" x14ac:dyDescent="0.35">
      <c r="A677" s="1"/>
    </row>
    <row r="678" spans="1:1" ht="15.75" customHeight="1" x14ac:dyDescent="0.35">
      <c r="A678" s="1"/>
    </row>
    <row r="679" spans="1:1" ht="15.75" customHeight="1" x14ac:dyDescent="0.35">
      <c r="A679" s="1"/>
    </row>
    <row r="680" spans="1:1" ht="15.75" customHeight="1" x14ac:dyDescent="0.35">
      <c r="A680" s="1"/>
    </row>
    <row r="681" spans="1:1" ht="15.75" customHeight="1" x14ac:dyDescent="0.35">
      <c r="A681" s="1"/>
    </row>
    <row r="682" spans="1:1" ht="15.75" customHeight="1" x14ac:dyDescent="0.35">
      <c r="A682" s="1"/>
    </row>
    <row r="683" spans="1:1" ht="15.75" customHeight="1" x14ac:dyDescent="0.35">
      <c r="A683" s="1"/>
    </row>
    <row r="684" spans="1:1" ht="15.75" customHeight="1" x14ac:dyDescent="0.35">
      <c r="A684" s="1"/>
    </row>
    <row r="685" spans="1:1" ht="15.75" customHeight="1" x14ac:dyDescent="0.35">
      <c r="A685" s="1"/>
    </row>
    <row r="686" spans="1:1" ht="15.75" customHeight="1" x14ac:dyDescent="0.35">
      <c r="A686" s="1"/>
    </row>
    <row r="687" spans="1:1" ht="15.75" customHeight="1" x14ac:dyDescent="0.35">
      <c r="A687" s="1"/>
    </row>
    <row r="688" spans="1:1" ht="15.75" customHeight="1" x14ac:dyDescent="0.35">
      <c r="A688" s="1"/>
    </row>
    <row r="689" spans="1:1" ht="15.75" customHeight="1" x14ac:dyDescent="0.35">
      <c r="A689" s="1"/>
    </row>
    <row r="690" spans="1:1" ht="15.75" customHeight="1" x14ac:dyDescent="0.35">
      <c r="A690" s="1"/>
    </row>
    <row r="691" spans="1:1" ht="15.75" customHeight="1" x14ac:dyDescent="0.35">
      <c r="A691" s="1"/>
    </row>
    <row r="692" spans="1:1" ht="15.75" customHeight="1" x14ac:dyDescent="0.35">
      <c r="A692" s="1"/>
    </row>
    <row r="693" spans="1:1" ht="15.75" customHeight="1" x14ac:dyDescent="0.35">
      <c r="A693" s="1"/>
    </row>
    <row r="694" spans="1:1" ht="15.75" customHeight="1" x14ac:dyDescent="0.35">
      <c r="A694" s="1"/>
    </row>
    <row r="695" spans="1:1" ht="15.75" customHeight="1" x14ac:dyDescent="0.35">
      <c r="A695" s="1"/>
    </row>
    <row r="696" spans="1:1" ht="15.75" customHeight="1" x14ac:dyDescent="0.35">
      <c r="A696" s="1"/>
    </row>
    <row r="697" spans="1:1" ht="15.75" customHeight="1" x14ac:dyDescent="0.35">
      <c r="A697" s="1"/>
    </row>
    <row r="698" spans="1:1" ht="15.75" customHeight="1" x14ac:dyDescent="0.35">
      <c r="A698" s="1"/>
    </row>
    <row r="699" spans="1:1" ht="15.75" customHeight="1" x14ac:dyDescent="0.35">
      <c r="A699" s="1"/>
    </row>
    <row r="700" spans="1:1" ht="15.75" customHeight="1" x14ac:dyDescent="0.35">
      <c r="A700" s="1"/>
    </row>
    <row r="701" spans="1:1" ht="15.75" customHeight="1" x14ac:dyDescent="0.35">
      <c r="A701" s="1"/>
    </row>
    <row r="702" spans="1:1" ht="15.75" customHeight="1" x14ac:dyDescent="0.35">
      <c r="A702" s="1"/>
    </row>
    <row r="703" spans="1:1" ht="15.75" customHeight="1" x14ac:dyDescent="0.35">
      <c r="A703" s="1"/>
    </row>
    <row r="704" spans="1:1" ht="15.75" customHeight="1" x14ac:dyDescent="0.35">
      <c r="A704" s="1"/>
    </row>
    <row r="705" spans="1:1" ht="15.75" customHeight="1" x14ac:dyDescent="0.35">
      <c r="A705" s="1"/>
    </row>
    <row r="706" spans="1:1" ht="15.75" customHeight="1" x14ac:dyDescent="0.35">
      <c r="A706" s="1"/>
    </row>
    <row r="707" spans="1:1" ht="15.75" customHeight="1" x14ac:dyDescent="0.35">
      <c r="A707" s="1"/>
    </row>
    <row r="708" spans="1:1" ht="15.75" customHeight="1" x14ac:dyDescent="0.35">
      <c r="A708" s="1"/>
    </row>
    <row r="709" spans="1:1" ht="15.75" customHeight="1" x14ac:dyDescent="0.35">
      <c r="A709" s="1"/>
    </row>
    <row r="710" spans="1:1" ht="15.75" customHeight="1" x14ac:dyDescent="0.35">
      <c r="A710" s="1"/>
    </row>
    <row r="711" spans="1:1" ht="15.75" customHeight="1" x14ac:dyDescent="0.35">
      <c r="A711" s="1"/>
    </row>
    <row r="712" spans="1:1" ht="15.75" customHeight="1" x14ac:dyDescent="0.35">
      <c r="A712" s="1"/>
    </row>
    <row r="713" spans="1:1" ht="15.75" customHeight="1" x14ac:dyDescent="0.35">
      <c r="A713" s="1"/>
    </row>
    <row r="714" spans="1:1" ht="15.75" customHeight="1" x14ac:dyDescent="0.35">
      <c r="A714" s="1"/>
    </row>
    <row r="715" spans="1:1" ht="15.75" customHeight="1" x14ac:dyDescent="0.35">
      <c r="A715" s="1"/>
    </row>
    <row r="716" spans="1:1" ht="15.75" customHeight="1" x14ac:dyDescent="0.35">
      <c r="A716" s="1"/>
    </row>
    <row r="717" spans="1:1" ht="15.75" customHeight="1" x14ac:dyDescent="0.35">
      <c r="A717" s="1"/>
    </row>
    <row r="718" spans="1:1" ht="15.75" customHeight="1" x14ac:dyDescent="0.35">
      <c r="A718" s="1"/>
    </row>
    <row r="719" spans="1:1" ht="15.75" customHeight="1" x14ac:dyDescent="0.35">
      <c r="A719" s="1"/>
    </row>
    <row r="720" spans="1:1" ht="15.75" customHeight="1" x14ac:dyDescent="0.35">
      <c r="A720" s="1"/>
    </row>
    <row r="721" spans="1:1" ht="15.75" customHeight="1" x14ac:dyDescent="0.35">
      <c r="A721" s="1"/>
    </row>
    <row r="722" spans="1:1" ht="15.75" customHeight="1" x14ac:dyDescent="0.35">
      <c r="A722" s="1"/>
    </row>
    <row r="723" spans="1:1" ht="15.75" customHeight="1" x14ac:dyDescent="0.35">
      <c r="A723" s="1"/>
    </row>
    <row r="724" spans="1:1" ht="15.75" customHeight="1" x14ac:dyDescent="0.35">
      <c r="A724" s="1"/>
    </row>
    <row r="725" spans="1:1" ht="15.75" customHeight="1" x14ac:dyDescent="0.35">
      <c r="A725" s="1"/>
    </row>
    <row r="726" spans="1:1" ht="15.75" customHeight="1" x14ac:dyDescent="0.35">
      <c r="A726" s="1"/>
    </row>
    <row r="727" spans="1:1" ht="15.75" customHeight="1" x14ac:dyDescent="0.35">
      <c r="A727" s="1"/>
    </row>
    <row r="728" spans="1:1" ht="15.75" customHeight="1" x14ac:dyDescent="0.35">
      <c r="A728" s="1"/>
    </row>
    <row r="729" spans="1:1" ht="15.75" customHeight="1" x14ac:dyDescent="0.35">
      <c r="A729" s="1"/>
    </row>
    <row r="730" spans="1:1" ht="15.75" customHeight="1" x14ac:dyDescent="0.35">
      <c r="A730" s="1"/>
    </row>
    <row r="731" spans="1:1" ht="15.75" customHeight="1" x14ac:dyDescent="0.35">
      <c r="A731" s="1"/>
    </row>
    <row r="732" spans="1:1" ht="15.75" customHeight="1" x14ac:dyDescent="0.35">
      <c r="A732" s="1"/>
    </row>
    <row r="733" spans="1:1" ht="15.75" customHeight="1" x14ac:dyDescent="0.35">
      <c r="A733" s="1"/>
    </row>
    <row r="734" spans="1:1" ht="15.75" customHeight="1" x14ac:dyDescent="0.35">
      <c r="A734" s="1"/>
    </row>
    <row r="735" spans="1:1" ht="15.75" customHeight="1" x14ac:dyDescent="0.35">
      <c r="A735" s="1"/>
    </row>
    <row r="736" spans="1:1" ht="15.75" customHeight="1" x14ac:dyDescent="0.35">
      <c r="A736" s="1"/>
    </row>
    <row r="737" spans="1:1" ht="15.75" customHeight="1" x14ac:dyDescent="0.35">
      <c r="A737" s="1"/>
    </row>
    <row r="738" spans="1:1" ht="15.75" customHeight="1" x14ac:dyDescent="0.35">
      <c r="A738" s="1"/>
    </row>
    <row r="739" spans="1:1" ht="15.75" customHeight="1" x14ac:dyDescent="0.35">
      <c r="A739" s="1"/>
    </row>
    <row r="740" spans="1:1" ht="15.75" customHeight="1" x14ac:dyDescent="0.35">
      <c r="A740" s="1"/>
    </row>
    <row r="741" spans="1:1" ht="15.75" customHeight="1" x14ac:dyDescent="0.35">
      <c r="A741" s="1"/>
    </row>
    <row r="742" spans="1:1" ht="15.75" customHeight="1" x14ac:dyDescent="0.35">
      <c r="A742" s="1"/>
    </row>
    <row r="743" spans="1:1" ht="15.75" customHeight="1" x14ac:dyDescent="0.35">
      <c r="A743" s="1"/>
    </row>
    <row r="744" spans="1:1" ht="15.75" customHeight="1" x14ac:dyDescent="0.35">
      <c r="A744" s="1"/>
    </row>
    <row r="745" spans="1:1" ht="15.75" customHeight="1" x14ac:dyDescent="0.35">
      <c r="A745" s="1"/>
    </row>
    <row r="746" spans="1:1" ht="15.75" customHeight="1" x14ac:dyDescent="0.35">
      <c r="A746" s="1"/>
    </row>
    <row r="747" spans="1:1" ht="15.75" customHeight="1" x14ac:dyDescent="0.35">
      <c r="A747" s="1"/>
    </row>
    <row r="748" spans="1:1" ht="15.75" customHeight="1" x14ac:dyDescent="0.35">
      <c r="A748" s="1"/>
    </row>
    <row r="749" spans="1:1" ht="15.75" customHeight="1" x14ac:dyDescent="0.35">
      <c r="A749" s="1"/>
    </row>
    <row r="750" spans="1:1" ht="15.75" customHeight="1" x14ac:dyDescent="0.35">
      <c r="A750" s="1"/>
    </row>
    <row r="751" spans="1:1" ht="15.75" customHeight="1" x14ac:dyDescent="0.35">
      <c r="A751" s="1"/>
    </row>
    <row r="752" spans="1:1" ht="15.75" customHeight="1" x14ac:dyDescent="0.35">
      <c r="A752" s="1"/>
    </row>
    <row r="753" spans="1:1" ht="15.75" customHeight="1" x14ac:dyDescent="0.35">
      <c r="A753" s="1"/>
    </row>
    <row r="754" spans="1:1" ht="15.75" customHeight="1" x14ac:dyDescent="0.35">
      <c r="A754" s="1"/>
    </row>
    <row r="755" spans="1:1" ht="15.75" customHeight="1" x14ac:dyDescent="0.35">
      <c r="A755" s="1"/>
    </row>
    <row r="756" spans="1:1" ht="15.75" customHeight="1" x14ac:dyDescent="0.35">
      <c r="A756" s="1"/>
    </row>
    <row r="757" spans="1:1" ht="15.75" customHeight="1" x14ac:dyDescent="0.35">
      <c r="A757" s="1"/>
    </row>
    <row r="758" spans="1:1" ht="15.75" customHeight="1" x14ac:dyDescent="0.35">
      <c r="A758" s="1"/>
    </row>
    <row r="759" spans="1:1" ht="15.75" customHeight="1" x14ac:dyDescent="0.35">
      <c r="A759" s="1"/>
    </row>
    <row r="760" spans="1:1" ht="15.75" customHeight="1" x14ac:dyDescent="0.35">
      <c r="A760" s="1"/>
    </row>
    <row r="761" spans="1:1" ht="15.75" customHeight="1" x14ac:dyDescent="0.35">
      <c r="A761" s="1"/>
    </row>
    <row r="762" spans="1:1" ht="15.75" customHeight="1" x14ac:dyDescent="0.35">
      <c r="A762" s="1"/>
    </row>
    <row r="763" spans="1:1" ht="15.75" customHeight="1" x14ac:dyDescent="0.35">
      <c r="A763" s="1"/>
    </row>
    <row r="764" spans="1:1" ht="15.75" customHeight="1" x14ac:dyDescent="0.35">
      <c r="A764" s="1"/>
    </row>
    <row r="765" spans="1:1" ht="15.75" customHeight="1" x14ac:dyDescent="0.35">
      <c r="A765" s="1"/>
    </row>
    <row r="766" spans="1:1" ht="15.75" customHeight="1" x14ac:dyDescent="0.35">
      <c r="A766" s="1"/>
    </row>
    <row r="767" spans="1:1" ht="15.75" customHeight="1" x14ac:dyDescent="0.35">
      <c r="A767" s="1"/>
    </row>
    <row r="768" spans="1:1" ht="15.75" customHeight="1" x14ac:dyDescent="0.35">
      <c r="A768" s="1"/>
    </row>
    <row r="769" spans="1:1" ht="15.75" customHeight="1" x14ac:dyDescent="0.35">
      <c r="A769" s="1"/>
    </row>
    <row r="770" spans="1:1" ht="15.75" customHeight="1" x14ac:dyDescent="0.35">
      <c r="A770" s="1"/>
    </row>
    <row r="771" spans="1:1" ht="15.75" customHeight="1" x14ac:dyDescent="0.35">
      <c r="A771" s="1"/>
    </row>
    <row r="772" spans="1:1" ht="15.75" customHeight="1" x14ac:dyDescent="0.35">
      <c r="A772" s="1"/>
    </row>
    <row r="773" spans="1:1" ht="15.75" customHeight="1" x14ac:dyDescent="0.35">
      <c r="A773" s="1"/>
    </row>
    <row r="774" spans="1:1" ht="15.75" customHeight="1" x14ac:dyDescent="0.35">
      <c r="A774" s="1"/>
    </row>
    <row r="775" spans="1:1" ht="15.75" customHeight="1" x14ac:dyDescent="0.35">
      <c r="A775" s="1"/>
    </row>
    <row r="776" spans="1:1" ht="15.75" customHeight="1" x14ac:dyDescent="0.35">
      <c r="A776" s="1"/>
    </row>
    <row r="777" spans="1:1" ht="15.75" customHeight="1" x14ac:dyDescent="0.35">
      <c r="A777" s="1"/>
    </row>
    <row r="778" spans="1:1" ht="15.75" customHeight="1" x14ac:dyDescent="0.35">
      <c r="A778" s="1"/>
    </row>
    <row r="779" spans="1:1" ht="15.75" customHeight="1" x14ac:dyDescent="0.35">
      <c r="A779" s="1"/>
    </row>
    <row r="780" spans="1:1" ht="15.75" customHeight="1" x14ac:dyDescent="0.35">
      <c r="A780" s="1"/>
    </row>
    <row r="781" spans="1:1" ht="15.75" customHeight="1" x14ac:dyDescent="0.35">
      <c r="A781" s="1"/>
    </row>
    <row r="782" spans="1:1" ht="15.75" customHeight="1" x14ac:dyDescent="0.35">
      <c r="A782" s="1"/>
    </row>
    <row r="783" spans="1:1" ht="15.75" customHeight="1" x14ac:dyDescent="0.35">
      <c r="A783" s="1"/>
    </row>
    <row r="784" spans="1:1" ht="15.75" customHeight="1" x14ac:dyDescent="0.35">
      <c r="A784" s="1"/>
    </row>
    <row r="785" spans="1:1" ht="15.75" customHeight="1" x14ac:dyDescent="0.35">
      <c r="A785" s="1"/>
    </row>
    <row r="786" spans="1:1" ht="15.75" customHeight="1" x14ac:dyDescent="0.35">
      <c r="A786" s="1"/>
    </row>
    <row r="787" spans="1:1" ht="15.75" customHeight="1" x14ac:dyDescent="0.35">
      <c r="A787" s="1"/>
    </row>
    <row r="788" spans="1:1" ht="15.75" customHeight="1" x14ac:dyDescent="0.35">
      <c r="A788" s="1"/>
    </row>
    <row r="789" spans="1:1" ht="15.75" customHeight="1" x14ac:dyDescent="0.35">
      <c r="A789" s="1"/>
    </row>
    <row r="790" spans="1:1" ht="15.75" customHeight="1" x14ac:dyDescent="0.35">
      <c r="A790" s="1"/>
    </row>
    <row r="791" spans="1:1" ht="15.75" customHeight="1" x14ac:dyDescent="0.35">
      <c r="A791" s="1"/>
    </row>
    <row r="792" spans="1:1" ht="15.75" customHeight="1" x14ac:dyDescent="0.35">
      <c r="A792" s="1"/>
    </row>
    <row r="793" spans="1:1" ht="15.75" customHeight="1" x14ac:dyDescent="0.35">
      <c r="A793" s="1"/>
    </row>
    <row r="794" spans="1:1" ht="15.75" customHeight="1" x14ac:dyDescent="0.35">
      <c r="A794" s="1"/>
    </row>
    <row r="795" spans="1:1" ht="15.75" customHeight="1" x14ac:dyDescent="0.35">
      <c r="A795" s="1"/>
    </row>
    <row r="796" spans="1:1" ht="15.75" customHeight="1" x14ac:dyDescent="0.35">
      <c r="A796" s="1"/>
    </row>
    <row r="797" spans="1:1" ht="15.75" customHeight="1" x14ac:dyDescent="0.35">
      <c r="A797" s="1"/>
    </row>
    <row r="798" spans="1:1" ht="15.75" customHeight="1" x14ac:dyDescent="0.35">
      <c r="A798" s="1"/>
    </row>
    <row r="799" spans="1:1" ht="15.75" customHeight="1" x14ac:dyDescent="0.35">
      <c r="A799" s="1"/>
    </row>
    <row r="800" spans="1:1" ht="15.75" customHeight="1" x14ac:dyDescent="0.35">
      <c r="A800" s="1"/>
    </row>
    <row r="801" spans="1:1" ht="15.75" customHeight="1" x14ac:dyDescent="0.35">
      <c r="A801" s="1"/>
    </row>
    <row r="802" spans="1:1" ht="15.75" customHeight="1" x14ac:dyDescent="0.35">
      <c r="A802" s="1"/>
    </row>
    <row r="803" spans="1:1" ht="15.75" customHeight="1" x14ac:dyDescent="0.35">
      <c r="A803" s="1"/>
    </row>
    <row r="804" spans="1:1" ht="15.75" customHeight="1" x14ac:dyDescent="0.35">
      <c r="A804" s="1"/>
    </row>
    <row r="805" spans="1:1" ht="15.75" customHeight="1" x14ac:dyDescent="0.35">
      <c r="A805" s="1"/>
    </row>
    <row r="806" spans="1:1" ht="15.75" customHeight="1" x14ac:dyDescent="0.35">
      <c r="A806" s="1"/>
    </row>
    <row r="807" spans="1:1" ht="15.75" customHeight="1" x14ac:dyDescent="0.35">
      <c r="A807" s="1"/>
    </row>
    <row r="808" spans="1:1" ht="15.75" customHeight="1" x14ac:dyDescent="0.35">
      <c r="A808" s="1"/>
    </row>
    <row r="809" spans="1:1" ht="15.75" customHeight="1" x14ac:dyDescent="0.35">
      <c r="A809" s="1"/>
    </row>
    <row r="810" spans="1:1" ht="15.75" customHeight="1" x14ac:dyDescent="0.35">
      <c r="A810" s="1"/>
    </row>
    <row r="811" spans="1:1" ht="15.75" customHeight="1" x14ac:dyDescent="0.35">
      <c r="A811" s="1"/>
    </row>
    <row r="812" spans="1:1" ht="15.75" customHeight="1" x14ac:dyDescent="0.35">
      <c r="A812" s="1"/>
    </row>
    <row r="813" spans="1:1" ht="15.75" customHeight="1" x14ac:dyDescent="0.35">
      <c r="A813" s="1"/>
    </row>
    <row r="814" spans="1:1" ht="15.75" customHeight="1" x14ac:dyDescent="0.35">
      <c r="A814" s="1"/>
    </row>
    <row r="815" spans="1:1" ht="15.75" customHeight="1" x14ac:dyDescent="0.35">
      <c r="A815" s="1"/>
    </row>
    <row r="816" spans="1:1" ht="15.75" customHeight="1" x14ac:dyDescent="0.35">
      <c r="A816" s="1"/>
    </row>
    <row r="817" spans="1:1" ht="15.75" customHeight="1" x14ac:dyDescent="0.35">
      <c r="A817" s="1"/>
    </row>
    <row r="818" spans="1:1" ht="15.75" customHeight="1" x14ac:dyDescent="0.35">
      <c r="A818" s="1"/>
    </row>
    <row r="819" spans="1:1" ht="15.75" customHeight="1" x14ac:dyDescent="0.35">
      <c r="A819" s="1"/>
    </row>
    <row r="820" spans="1:1" ht="15.75" customHeight="1" x14ac:dyDescent="0.35">
      <c r="A820" s="1"/>
    </row>
    <row r="821" spans="1:1" ht="15.75" customHeight="1" x14ac:dyDescent="0.35">
      <c r="A821" s="1"/>
    </row>
    <row r="822" spans="1:1" ht="15.75" customHeight="1" x14ac:dyDescent="0.35">
      <c r="A822" s="1"/>
    </row>
    <row r="823" spans="1:1" ht="15.75" customHeight="1" x14ac:dyDescent="0.35">
      <c r="A823" s="1"/>
    </row>
    <row r="824" spans="1:1" ht="15.75" customHeight="1" x14ac:dyDescent="0.35">
      <c r="A824" s="1"/>
    </row>
    <row r="825" spans="1:1" ht="15.75" customHeight="1" x14ac:dyDescent="0.35">
      <c r="A825" s="1"/>
    </row>
    <row r="826" spans="1:1" ht="15.75" customHeight="1" x14ac:dyDescent="0.35">
      <c r="A826" s="1"/>
    </row>
    <row r="827" spans="1:1" ht="15.75" customHeight="1" x14ac:dyDescent="0.35">
      <c r="A827" s="1"/>
    </row>
    <row r="828" spans="1:1" ht="15.75" customHeight="1" x14ac:dyDescent="0.35">
      <c r="A828" s="1"/>
    </row>
    <row r="829" spans="1:1" ht="15.75" customHeight="1" x14ac:dyDescent="0.35">
      <c r="A829" s="1"/>
    </row>
    <row r="830" spans="1:1" ht="15.75" customHeight="1" x14ac:dyDescent="0.35">
      <c r="A830" s="1"/>
    </row>
    <row r="831" spans="1:1" ht="15.75" customHeight="1" x14ac:dyDescent="0.35">
      <c r="A831" s="1"/>
    </row>
    <row r="832" spans="1:1" ht="15.75" customHeight="1" x14ac:dyDescent="0.35">
      <c r="A832" s="1"/>
    </row>
    <row r="833" spans="1:1" ht="15.75" customHeight="1" x14ac:dyDescent="0.35">
      <c r="A833" s="1"/>
    </row>
    <row r="834" spans="1:1" ht="15.75" customHeight="1" x14ac:dyDescent="0.35">
      <c r="A834" s="1"/>
    </row>
    <row r="835" spans="1:1" ht="15.75" customHeight="1" x14ac:dyDescent="0.35">
      <c r="A835" s="1"/>
    </row>
    <row r="836" spans="1:1" ht="15.75" customHeight="1" x14ac:dyDescent="0.35">
      <c r="A836" s="1"/>
    </row>
    <row r="837" spans="1:1" ht="15.75" customHeight="1" x14ac:dyDescent="0.35">
      <c r="A837" s="1"/>
    </row>
    <row r="838" spans="1:1" ht="15.75" customHeight="1" x14ac:dyDescent="0.35">
      <c r="A838" s="1"/>
    </row>
    <row r="839" spans="1:1" ht="15.75" customHeight="1" x14ac:dyDescent="0.35">
      <c r="A839" s="1"/>
    </row>
    <row r="840" spans="1:1" ht="15.75" customHeight="1" x14ac:dyDescent="0.35">
      <c r="A840" s="1"/>
    </row>
    <row r="841" spans="1:1" ht="15.75" customHeight="1" x14ac:dyDescent="0.35">
      <c r="A841" s="1"/>
    </row>
    <row r="842" spans="1:1" ht="15.75" customHeight="1" x14ac:dyDescent="0.35">
      <c r="A842" s="1"/>
    </row>
    <row r="843" spans="1:1" ht="15.75" customHeight="1" x14ac:dyDescent="0.35">
      <c r="A843" s="1"/>
    </row>
    <row r="844" spans="1:1" ht="15.75" customHeight="1" x14ac:dyDescent="0.35">
      <c r="A844" s="1"/>
    </row>
    <row r="845" spans="1:1" ht="15.75" customHeight="1" x14ac:dyDescent="0.35">
      <c r="A845" s="1"/>
    </row>
    <row r="846" spans="1:1" ht="15.75" customHeight="1" x14ac:dyDescent="0.35">
      <c r="A846" s="1"/>
    </row>
    <row r="847" spans="1:1" ht="15.75" customHeight="1" x14ac:dyDescent="0.35">
      <c r="A847" s="1"/>
    </row>
    <row r="848" spans="1:1" ht="15.75" customHeight="1" x14ac:dyDescent="0.35">
      <c r="A848" s="1"/>
    </row>
    <row r="849" spans="1:1" ht="15.75" customHeight="1" x14ac:dyDescent="0.35">
      <c r="A849" s="1"/>
    </row>
    <row r="850" spans="1:1" ht="15.75" customHeight="1" x14ac:dyDescent="0.35">
      <c r="A850" s="1"/>
    </row>
    <row r="851" spans="1:1" ht="15.75" customHeight="1" x14ac:dyDescent="0.35">
      <c r="A851" s="1"/>
    </row>
    <row r="852" spans="1:1" ht="15.75" customHeight="1" x14ac:dyDescent="0.35">
      <c r="A852" s="1"/>
    </row>
    <row r="853" spans="1:1" ht="15.75" customHeight="1" x14ac:dyDescent="0.35">
      <c r="A853" s="1"/>
    </row>
    <row r="854" spans="1:1" ht="15.75" customHeight="1" x14ac:dyDescent="0.35">
      <c r="A854" s="1"/>
    </row>
    <row r="855" spans="1:1" ht="15.75" customHeight="1" x14ac:dyDescent="0.35">
      <c r="A855" s="1"/>
    </row>
    <row r="856" spans="1:1" ht="15.75" customHeight="1" x14ac:dyDescent="0.35">
      <c r="A856" s="1"/>
    </row>
    <row r="857" spans="1:1" ht="15.75" customHeight="1" x14ac:dyDescent="0.35">
      <c r="A857" s="1"/>
    </row>
    <row r="858" spans="1:1" ht="15.75" customHeight="1" x14ac:dyDescent="0.35">
      <c r="A858" s="1"/>
    </row>
    <row r="859" spans="1:1" ht="15.75" customHeight="1" x14ac:dyDescent="0.35">
      <c r="A859" s="1"/>
    </row>
    <row r="860" spans="1:1" ht="15.75" customHeight="1" x14ac:dyDescent="0.35">
      <c r="A860" s="1"/>
    </row>
    <row r="861" spans="1:1" ht="15.75" customHeight="1" x14ac:dyDescent="0.35">
      <c r="A861" s="1"/>
    </row>
    <row r="862" spans="1:1" ht="15.75" customHeight="1" x14ac:dyDescent="0.35">
      <c r="A862" s="1"/>
    </row>
    <row r="863" spans="1:1" ht="15.75" customHeight="1" x14ac:dyDescent="0.35">
      <c r="A863" s="1"/>
    </row>
    <row r="864" spans="1:1" ht="15.75" customHeight="1" x14ac:dyDescent="0.35">
      <c r="A864" s="1"/>
    </row>
    <row r="865" spans="1:1" ht="15.75" customHeight="1" x14ac:dyDescent="0.35">
      <c r="A865" s="1"/>
    </row>
    <row r="866" spans="1:1" ht="15.75" customHeight="1" x14ac:dyDescent="0.35">
      <c r="A866" s="1"/>
    </row>
    <row r="867" spans="1:1" ht="15.75" customHeight="1" x14ac:dyDescent="0.35">
      <c r="A867" s="1"/>
    </row>
    <row r="868" spans="1:1" ht="15.75" customHeight="1" x14ac:dyDescent="0.35">
      <c r="A868" s="1"/>
    </row>
    <row r="869" spans="1:1" ht="15.75" customHeight="1" x14ac:dyDescent="0.35">
      <c r="A869" s="1"/>
    </row>
    <row r="870" spans="1:1" ht="15.75" customHeight="1" x14ac:dyDescent="0.35">
      <c r="A870" s="1"/>
    </row>
    <row r="871" spans="1:1" ht="15.75" customHeight="1" x14ac:dyDescent="0.35">
      <c r="A871" s="1"/>
    </row>
    <row r="872" spans="1:1" ht="15.75" customHeight="1" x14ac:dyDescent="0.35">
      <c r="A872" s="1"/>
    </row>
    <row r="873" spans="1:1" ht="15.75" customHeight="1" x14ac:dyDescent="0.35">
      <c r="A873" s="1"/>
    </row>
    <row r="874" spans="1:1" ht="15.75" customHeight="1" x14ac:dyDescent="0.35">
      <c r="A874" s="1"/>
    </row>
    <row r="875" spans="1:1" ht="15.75" customHeight="1" x14ac:dyDescent="0.35">
      <c r="A875" s="1"/>
    </row>
    <row r="876" spans="1:1" ht="15.75" customHeight="1" x14ac:dyDescent="0.35">
      <c r="A876" s="1"/>
    </row>
    <row r="877" spans="1:1" ht="15.75" customHeight="1" x14ac:dyDescent="0.35">
      <c r="A877" s="1"/>
    </row>
    <row r="878" spans="1:1" ht="15.75" customHeight="1" x14ac:dyDescent="0.35">
      <c r="A878" s="1"/>
    </row>
    <row r="879" spans="1:1" ht="15.75" customHeight="1" x14ac:dyDescent="0.35">
      <c r="A879" s="1"/>
    </row>
    <row r="880" spans="1:1" ht="15.75" customHeight="1" x14ac:dyDescent="0.35">
      <c r="A880" s="1"/>
    </row>
    <row r="881" spans="1:1" ht="15.75" customHeight="1" x14ac:dyDescent="0.35">
      <c r="A881" s="1"/>
    </row>
    <row r="882" spans="1:1" ht="15.75" customHeight="1" x14ac:dyDescent="0.35">
      <c r="A882" s="1"/>
    </row>
    <row r="883" spans="1:1" ht="15.75" customHeight="1" x14ac:dyDescent="0.35">
      <c r="A883" s="1"/>
    </row>
    <row r="884" spans="1:1" ht="15.75" customHeight="1" x14ac:dyDescent="0.35">
      <c r="A884" s="1"/>
    </row>
    <row r="885" spans="1:1" ht="15.75" customHeight="1" x14ac:dyDescent="0.35">
      <c r="A885" s="1"/>
    </row>
    <row r="886" spans="1:1" ht="15.75" customHeight="1" x14ac:dyDescent="0.35">
      <c r="A886" s="1"/>
    </row>
    <row r="887" spans="1:1" ht="15.75" customHeight="1" x14ac:dyDescent="0.35">
      <c r="A887" s="1"/>
    </row>
    <row r="888" spans="1:1" ht="15.75" customHeight="1" x14ac:dyDescent="0.35">
      <c r="A888" s="1"/>
    </row>
    <row r="889" spans="1:1" ht="15.75" customHeight="1" x14ac:dyDescent="0.35">
      <c r="A889" s="1"/>
    </row>
    <row r="890" spans="1:1" ht="15.75" customHeight="1" x14ac:dyDescent="0.35">
      <c r="A890" s="1"/>
    </row>
    <row r="891" spans="1:1" ht="15.75" customHeight="1" x14ac:dyDescent="0.35">
      <c r="A891" s="1"/>
    </row>
    <row r="892" spans="1:1" ht="15.75" customHeight="1" x14ac:dyDescent="0.35">
      <c r="A892" s="1"/>
    </row>
    <row r="893" spans="1:1" ht="15.75" customHeight="1" x14ac:dyDescent="0.35">
      <c r="A893" s="1"/>
    </row>
    <row r="894" spans="1:1" ht="15.75" customHeight="1" x14ac:dyDescent="0.35">
      <c r="A894" s="1"/>
    </row>
    <row r="895" spans="1:1" ht="15.75" customHeight="1" x14ac:dyDescent="0.35">
      <c r="A895" s="1"/>
    </row>
    <row r="896" spans="1:1" ht="15.75" customHeight="1" x14ac:dyDescent="0.35">
      <c r="A896" s="1"/>
    </row>
    <row r="897" spans="1:1" ht="15.75" customHeight="1" x14ac:dyDescent="0.35">
      <c r="A897" s="1"/>
    </row>
    <row r="898" spans="1:1" ht="15.75" customHeight="1" x14ac:dyDescent="0.35">
      <c r="A898" s="1"/>
    </row>
    <row r="899" spans="1:1" ht="15.75" customHeight="1" x14ac:dyDescent="0.35">
      <c r="A899" s="1"/>
    </row>
    <row r="900" spans="1:1" ht="15.75" customHeight="1" x14ac:dyDescent="0.35">
      <c r="A900" s="1"/>
    </row>
    <row r="901" spans="1:1" ht="15.75" customHeight="1" x14ac:dyDescent="0.35">
      <c r="A901" s="1"/>
    </row>
    <row r="902" spans="1:1" ht="15.75" customHeight="1" x14ac:dyDescent="0.35">
      <c r="A902" s="1"/>
    </row>
    <row r="903" spans="1:1" ht="15.75" customHeight="1" x14ac:dyDescent="0.35">
      <c r="A903" s="1"/>
    </row>
    <row r="904" spans="1:1" ht="15.75" customHeight="1" x14ac:dyDescent="0.35">
      <c r="A904" s="1"/>
    </row>
    <row r="905" spans="1:1" ht="15.75" customHeight="1" x14ac:dyDescent="0.35">
      <c r="A905" s="1"/>
    </row>
    <row r="906" spans="1:1" ht="15.75" customHeight="1" x14ac:dyDescent="0.35">
      <c r="A906" s="1"/>
    </row>
    <row r="907" spans="1:1" ht="15.75" customHeight="1" x14ac:dyDescent="0.35">
      <c r="A907" s="1"/>
    </row>
    <row r="908" spans="1:1" ht="15.75" customHeight="1" x14ac:dyDescent="0.35">
      <c r="A908" s="1"/>
    </row>
    <row r="909" spans="1:1" ht="15.75" customHeight="1" x14ac:dyDescent="0.35">
      <c r="A909" s="1"/>
    </row>
    <row r="910" spans="1:1" ht="15.75" customHeight="1" x14ac:dyDescent="0.35">
      <c r="A910" s="1"/>
    </row>
    <row r="911" spans="1:1" ht="15.75" customHeight="1" x14ac:dyDescent="0.35">
      <c r="A911" s="1"/>
    </row>
    <row r="912" spans="1:1" ht="15.75" customHeight="1" x14ac:dyDescent="0.35">
      <c r="A912" s="1"/>
    </row>
    <row r="913" spans="1:1" ht="15.75" customHeight="1" x14ac:dyDescent="0.35">
      <c r="A913" s="1"/>
    </row>
    <row r="914" spans="1:1" ht="15.75" customHeight="1" x14ac:dyDescent="0.35">
      <c r="A914" s="1"/>
    </row>
    <row r="915" spans="1:1" ht="15.75" customHeight="1" x14ac:dyDescent="0.35">
      <c r="A915" s="1"/>
    </row>
    <row r="916" spans="1:1" ht="15.75" customHeight="1" x14ac:dyDescent="0.35">
      <c r="A916" s="1"/>
    </row>
    <row r="917" spans="1:1" ht="15.75" customHeight="1" x14ac:dyDescent="0.35">
      <c r="A917" s="1"/>
    </row>
    <row r="918" spans="1:1" ht="15.75" customHeight="1" x14ac:dyDescent="0.35">
      <c r="A918" s="1"/>
    </row>
    <row r="919" spans="1:1" ht="15.75" customHeight="1" x14ac:dyDescent="0.35">
      <c r="A919" s="1"/>
    </row>
    <row r="920" spans="1:1" ht="15.75" customHeight="1" x14ac:dyDescent="0.35">
      <c r="A920" s="1"/>
    </row>
    <row r="921" spans="1:1" ht="15.75" customHeight="1" x14ac:dyDescent="0.35">
      <c r="A921" s="1"/>
    </row>
    <row r="922" spans="1:1" ht="15.75" customHeight="1" x14ac:dyDescent="0.35">
      <c r="A922" s="1"/>
    </row>
    <row r="923" spans="1:1" ht="15.75" customHeight="1" x14ac:dyDescent="0.35">
      <c r="A923" s="1"/>
    </row>
    <row r="924" spans="1:1" ht="15.75" customHeight="1" x14ac:dyDescent="0.35">
      <c r="A924" s="1"/>
    </row>
    <row r="925" spans="1:1" ht="15.75" customHeight="1" x14ac:dyDescent="0.35">
      <c r="A925" s="1"/>
    </row>
    <row r="926" spans="1:1" ht="15.75" customHeight="1" x14ac:dyDescent="0.35">
      <c r="A926" s="1"/>
    </row>
    <row r="927" spans="1:1" ht="15.75" customHeight="1" x14ac:dyDescent="0.35">
      <c r="A927" s="1"/>
    </row>
    <row r="928" spans="1:1" ht="15.75" customHeight="1" x14ac:dyDescent="0.35">
      <c r="A928" s="1"/>
    </row>
    <row r="929" spans="1:1" ht="15.75" customHeight="1" x14ac:dyDescent="0.35">
      <c r="A929" s="1"/>
    </row>
    <row r="930" spans="1:1" ht="15.75" customHeight="1" x14ac:dyDescent="0.35">
      <c r="A930" s="1"/>
    </row>
    <row r="931" spans="1:1" ht="15.75" customHeight="1" x14ac:dyDescent="0.35">
      <c r="A931" s="1"/>
    </row>
    <row r="932" spans="1:1" ht="15.75" customHeight="1" x14ac:dyDescent="0.35">
      <c r="A932" s="1"/>
    </row>
    <row r="933" spans="1:1" ht="15.75" customHeight="1" x14ac:dyDescent="0.35">
      <c r="A933" s="1"/>
    </row>
    <row r="934" spans="1:1" ht="15.75" customHeight="1" x14ac:dyDescent="0.35">
      <c r="A934" s="1"/>
    </row>
    <row r="935" spans="1:1" ht="15.75" customHeight="1" x14ac:dyDescent="0.35">
      <c r="A935" s="1"/>
    </row>
    <row r="936" spans="1:1" ht="15.75" customHeight="1" x14ac:dyDescent="0.35">
      <c r="A936" s="1"/>
    </row>
    <row r="937" spans="1:1" ht="15.75" customHeight="1" x14ac:dyDescent="0.35">
      <c r="A937" s="1"/>
    </row>
    <row r="938" spans="1:1" ht="15.75" customHeight="1" x14ac:dyDescent="0.35">
      <c r="A938" s="1"/>
    </row>
    <row r="939" spans="1:1" ht="15.75" customHeight="1" x14ac:dyDescent="0.35">
      <c r="A939" s="1"/>
    </row>
    <row r="940" spans="1:1" ht="15.75" customHeight="1" x14ac:dyDescent="0.35">
      <c r="A940" s="1"/>
    </row>
    <row r="941" spans="1:1" ht="15.75" customHeight="1" x14ac:dyDescent="0.35">
      <c r="A941" s="1"/>
    </row>
    <row r="942" spans="1:1" ht="15.75" customHeight="1" x14ac:dyDescent="0.35">
      <c r="A942" s="1"/>
    </row>
    <row r="943" spans="1:1" ht="15.75" customHeight="1" x14ac:dyDescent="0.35">
      <c r="A943" s="1"/>
    </row>
    <row r="944" spans="1:1" ht="15.75" customHeight="1" x14ac:dyDescent="0.35">
      <c r="A944" s="1"/>
    </row>
    <row r="945" spans="1:1" ht="15.75" customHeight="1" x14ac:dyDescent="0.35">
      <c r="A945" s="1"/>
    </row>
    <row r="946" spans="1:1" ht="15.75" customHeight="1" x14ac:dyDescent="0.35">
      <c r="A946" s="1"/>
    </row>
    <row r="947" spans="1:1" ht="15.75" customHeight="1" x14ac:dyDescent="0.35">
      <c r="A947" s="1"/>
    </row>
    <row r="948" spans="1:1" ht="15.75" customHeight="1" x14ac:dyDescent="0.35">
      <c r="A948" s="1"/>
    </row>
    <row r="949" spans="1:1" ht="15.75" customHeight="1" x14ac:dyDescent="0.35">
      <c r="A949" s="1"/>
    </row>
    <row r="950" spans="1:1" ht="15.75" customHeight="1" x14ac:dyDescent="0.35">
      <c r="A950" s="1"/>
    </row>
    <row r="951" spans="1:1" ht="15.75" customHeight="1" x14ac:dyDescent="0.35">
      <c r="A951" s="1"/>
    </row>
    <row r="952" spans="1:1" ht="15.75" customHeight="1" x14ac:dyDescent="0.35">
      <c r="A952" s="1"/>
    </row>
    <row r="953" spans="1:1" ht="15.75" customHeight="1" x14ac:dyDescent="0.35">
      <c r="A953" s="1"/>
    </row>
    <row r="954" spans="1:1" ht="15.75" customHeight="1" x14ac:dyDescent="0.35">
      <c r="A954" s="1"/>
    </row>
    <row r="955" spans="1:1" ht="15.75" customHeight="1" x14ac:dyDescent="0.35">
      <c r="A955" s="1"/>
    </row>
    <row r="956" spans="1:1" ht="15.75" customHeight="1" x14ac:dyDescent="0.35">
      <c r="A956" s="1"/>
    </row>
    <row r="957" spans="1:1" ht="15.75" customHeight="1" x14ac:dyDescent="0.35">
      <c r="A957" s="1"/>
    </row>
    <row r="958" spans="1:1" ht="15.75" customHeight="1" x14ac:dyDescent="0.35">
      <c r="A958" s="1"/>
    </row>
    <row r="959" spans="1:1" ht="15.75" customHeight="1" x14ac:dyDescent="0.35">
      <c r="A959" s="1"/>
    </row>
    <row r="960" spans="1:1" ht="15.75" customHeight="1" x14ac:dyDescent="0.35">
      <c r="A960" s="1"/>
    </row>
    <row r="961" spans="1:1" ht="15.75" customHeight="1" x14ac:dyDescent="0.35">
      <c r="A961" s="1"/>
    </row>
    <row r="962" spans="1:1" ht="15.75" customHeight="1" x14ac:dyDescent="0.35">
      <c r="A962" s="1"/>
    </row>
    <row r="963" spans="1:1" ht="15.75" customHeight="1" x14ac:dyDescent="0.35">
      <c r="A963" s="1"/>
    </row>
    <row r="964" spans="1:1" ht="15.75" customHeight="1" x14ac:dyDescent="0.35">
      <c r="A964" s="1"/>
    </row>
    <row r="965" spans="1:1" ht="15.75" customHeight="1" x14ac:dyDescent="0.35">
      <c r="A965" s="1"/>
    </row>
    <row r="966" spans="1:1" ht="15.75" customHeight="1" x14ac:dyDescent="0.35">
      <c r="A966" s="1"/>
    </row>
    <row r="967" spans="1:1" ht="15.75" customHeight="1" x14ac:dyDescent="0.35">
      <c r="A967" s="1"/>
    </row>
    <row r="968" spans="1:1" ht="15.75" customHeight="1" x14ac:dyDescent="0.35">
      <c r="A968" s="1"/>
    </row>
    <row r="969" spans="1:1" ht="15.75" customHeight="1" x14ac:dyDescent="0.35">
      <c r="A969" s="1"/>
    </row>
    <row r="970" spans="1:1" ht="15.75" customHeight="1" x14ac:dyDescent="0.35">
      <c r="A970" s="1"/>
    </row>
    <row r="971" spans="1:1" ht="15.75" customHeight="1" x14ac:dyDescent="0.35">
      <c r="A971" s="1"/>
    </row>
    <row r="972" spans="1:1" ht="15.75" customHeight="1" x14ac:dyDescent="0.35">
      <c r="A972" s="1"/>
    </row>
    <row r="973" spans="1:1" ht="15.75" customHeight="1" x14ac:dyDescent="0.35">
      <c r="A973" s="1"/>
    </row>
    <row r="974" spans="1:1" ht="15.75" customHeight="1" x14ac:dyDescent="0.35">
      <c r="A974" s="1"/>
    </row>
    <row r="975" spans="1:1" ht="15.75" customHeight="1" x14ac:dyDescent="0.35">
      <c r="A975" s="1"/>
    </row>
    <row r="976" spans="1:1" ht="15.75" customHeight="1" x14ac:dyDescent="0.35">
      <c r="A976" s="1"/>
    </row>
    <row r="977" spans="1:1" ht="15.75" customHeight="1" x14ac:dyDescent="0.35">
      <c r="A977" s="1"/>
    </row>
    <row r="978" spans="1:1" ht="15.75" customHeight="1" x14ac:dyDescent="0.35">
      <c r="A978" s="1"/>
    </row>
    <row r="979" spans="1:1" ht="15.75" customHeight="1" x14ac:dyDescent="0.35">
      <c r="A979" s="1"/>
    </row>
    <row r="980" spans="1:1" ht="15.75" customHeight="1" x14ac:dyDescent="0.35">
      <c r="A980" s="1"/>
    </row>
    <row r="981" spans="1:1" ht="15.75" customHeight="1" x14ac:dyDescent="0.35">
      <c r="A981" s="1"/>
    </row>
    <row r="982" spans="1:1" ht="15.75" customHeight="1" x14ac:dyDescent="0.35">
      <c r="A982" s="1"/>
    </row>
    <row r="983" spans="1:1" ht="15.75" customHeight="1" x14ac:dyDescent="0.35">
      <c r="A983" s="1"/>
    </row>
    <row r="984" spans="1:1" ht="15.75" customHeight="1" x14ac:dyDescent="0.35">
      <c r="A984" s="1"/>
    </row>
    <row r="985" spans="1:1" ht="15.75" customHeight="1" x14ac:dyDescent="0.35">
      <c r="A985" s="1"/>
    </row>
    <row r="986" spans="1:1" ht="15.75" customHeight="1" x14ac:dyDescent="0.35">
      <c r="A986" s="1"/>
    </row>
    <row r="987" spans="1:1" ht="15.75" customHeight="1" x14ac:dyDescent="0.35">
      <c r="A987" s="1"/>
    </row>
    <row r="988" spans="1:1" ht="15.75" customHeight="1" x14ac:dyDescent="0.35">
      <c r="A988" s="1"/>
    </row>
    <row r="989" spans="1:1" ht="15.75" customHeight="1" x14ac:dyDescent="0.35">
      <c r="A989" s="1"/>
    </row>
    <row r="990" spans="1:1" ht="15.75" customHeight="1" x14ac:dyDescent="0.35">
      <c r="A990" s="1"/>
    </row>
    <row r="991" spans="1:1" ht="15.75" customHeight="1" x14ac:dyDescent="0.35">
      <c r="A991" s="1"/>
    </row>
    <row r="992" spans="1:1" ht="15.75" customHeight="1" x14ac:dyDescent="0.35">
      <c r="A992" s="1"/>
    </row>
    <row r="993" spans="1:1" ht="15.75" customHeight="1" x14ac:dyDescent="0.35">
      <c r="A993" s="1"/>
    </row>
    <row r="994" spans="1:1" ht="15.75" customHeight="1" x14ac:dyDescent="0.35">
      <c r="A994" s="1"/>
    </row>
    <row r="995" spans="1:1" ht="15.75" customHeight="1" x14ac:dyDescent="0.35">
      <c r="A995" s="1"/>
    </row>
    <row r="996" spans="1:1" ht="15.75" customHeight="1" x14ac:dyDescent="0.35">
      <c r="A996" s="1"/>
    </row>
    <row r="997" spans="1:1" ht="15.75" customHeight="1" x14ac:dyDescent="0.35">
      <c r="A997" s="1"/>
    </row>
    <row r="998" spans="1:1" ht="15.75" customHeight="1" x14ac:dyDescent="0.35">
      <c r="A998" s="1"/>
    </row>
    <row r="999" spans="1:1" ht="15.75" customHeight="1" x14ac:dyDescent="0.35">
      <c r="A999" s="1"/>
    </row>
    <row r="1000" spans="1:1" ht="15.75" customHeight="1" x14ac:dyDescent="0.35">
      <c r="A1000" s="1"/>
    </row>
    <row r="1001" spans="1:1" ht="15.75" customHeight="1" x14ac:dyDescent="0.35">
      <c r="A1001" s="1"/>
    </row>
    <row r="1002" spans="1:1" ht="15.75" customHeight="1" x14ac:dyDescent="0.35">
      <c r="A1002" s="1"/>
    </row>
  </sheetData>
  <mergeCells count="2">
    <mergeCell ref="J14:J16"/>
    <mergeCell ref="K14:K16"/>
  </mergeCells>
  <pageMargins left="0.7" right="0.7" top="0.75" bottom="0.75" header="0" footer="0"/>
  <pageSetup orientation="landscape"/>
  <customProperties>
    <customPr name="_pios_id" r:id="rId1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L1000"/>
  <sheetViews>
    <sheetView workbookViewId="0"/>
  </sheetViews>
  <sheetFormatPr defaultColWidth="11.23046875" defaultRowHeight="15" customHeight="1" x14ac:dyDescent="0.35"/>
  <cols>
    <col min="1" max="1" width="10.53515625" customWidth="1"/>
    <col min="2" max="2" width="36.3828125" customWidth="1"/>
    <col min="3" max="7" width="10.53515625" customWidth="1"/>
    <col min="8" max="8" width="14.15234375" customWidth="1"/>
    <col min="9" max="9" width="12.3828125" customWidth="1"/>
    <col min="10" max="26" width="10.53515625" customWidth="1"/>
  </cols>
  <sheetData>
    <row r="1" spans="2:12" ht="15.75" customHeight="1" x14ac:dyDescent="0.35">
      <c r="B1" s="14" t="s">
        <v>65</v>
      </c>
    </row>
    <row r="2" spans="2:12" ht="15.75" customHeight="1" x14ac:dyDescent="0.35">
      <c r="B2" s="296" t="s">
        <v>66</v>
      </c>
      <c r="C2" s="287"/>
      <c r="D2" s="287"/>
      <c r="E2" s="66"/>
    </row>
    <row r="3" spans="2:12" ht="15.75" customHeight="1" x14ac:dyDescent="0.35">
      <c r="B3" s="67" t="s">
        <v>67</v>
      </c>
      <c r="C3" s="68" t="s">
        <v>68</v>
      </c>
    </row>
    <row r="4" spans="2:12" ht="15.75" customHeight="1" x14ac:dyDescent="0.35">
      <c r="B4" s="67" t="s">
        <v>69</v>
      </c>
      <c r="C4" s="4">
        <v>7000</v>
      </c>
    </row>
    <row r="5" spans="2:12" ht="15.75" customHeight="1" x14ac:dyDescent="0.35">
      <c r="B5" s="67" t="s">
        <v>70</v>
      </c>
      <c r="C5" s="4">
        <v>680</v>
      </c>
    </row>
    <row r="6" spans="2:12" ht="15.75" customHeight="1" x14ac:dyDescent="0.35">
      <c r="B6" s="67" t="s">
        <v>71</v>
      </c>
      <c r="C6" s="69">
        <v>200</v>
      </c>
    </row>
    <row r="7" spans="2:12" ht="15.75" customHeight="1" x14ac:dyDescent="0.35">
      <c r="B7" s="67" t="s">
        <v>72</v>
      </c>
      <c r="C7" s="4">
        <v>600</v>
      </c>
    </row>
    <row r="8" spans="2:12" ht="15.75" customHeight="1" x14ac:dyDescent="0.35">
      <c r="B8" s="67" t="s">
        <v>73</v>
      </c>
      <c r="C8" s="4">
        <v>223</v>
      </c>
      <c r="H8" s="297" t="s">
        <v>74</v>
      </c>
      <c r="I8" s="283"/>
    </row>
    <row r="9" spans="2:12" ht="15.75" customHeight="1" x14ac:dyDescent="0.35">
      <c r="B9" s="67" t="s">
        <v>75</v>
      </c>
      <c r="C9" s="4">
        <v>40</v>
      </c>
      <c r="H9" s="42" t="s">
        <v>76</v>
      </c>
      <c r="I9" s="41">
        <v>13115</v>
      </c>
      <c r="J9" s="31">
        <v>37470</v>
      </c>
      <c r="K9" s="25">
        <f t="shared" ref="K9:K12" si="0">(J9-I9)/J9</f>
        <v>0.64998665599145988</v>
      </c>
      <c r="L9" s="70"/>
    </row>
    <row r="10" spans="2:12" ht="15.75" customHeight="1" x14ac:dyDescent="0.35">
      <c r="C10" s="4">
        <f>SUM(C4:C9)</f>
        <v>8743</v>
      </c>
      <c r="D10" s="70">
        <f>C10*1.5</f>
        <v>13114.5</v>
      </c>
      <c r="H10" s="42" t="s">
        <v>77</v>
      </c>
      <c r="I10" s="41">
        <v>16869</v>
      </c>
      <c r="J10" s="31">
        <v>48197.14</v>
      </c>
      <c r="K10" s="25">
        <f t="shared" si="0"/>
        <v>0.64999997925188091</v>
      </c>
      <c r="L10" s="70"/>
    </row>
    <row r="11" spans="2:12" ht="15.75" customHeight="1" x14ac:dyDescent="0.35">
      <c r="B11" s="67"/>
      <c r="E11" s="4"/>
      <c r="H11" s="42" t="s">
        <v>78</v>
      </c>
      <c r="I11" s="41">
        <v>7754</v>
      </c>
      <c r="J11" s="31">
        <v>22152.86</v>
      </c>
      <c r="K11" s="25">
        <f t="shared" si="0"/>
        <v>0.64997747469175537</v>
      </c>
      <c r="L11" s="70"/>
    </row>
    <row r="12" spans="2:12" ht="15.75" customHeight="1" x14ac:dyDescent="0.35">
      <c r="B12" s="67"/>
      <c r="E12" s="4"/>
      <c r="H12" s="42" t="s">
        <v>79</v>
      </c>
      <c r="I12" s="41">
        <v>11036</v>
      </c>
      <c r="J12" s="31">
        <v>31530</v>
      </c>
      <c r="K12" s="25">
        <f t="shared" si="0"/>
        <v>0.64998414208690136</v>
      </c>
      <c r="L12" s="70"/>
    </row>
    <row r="13" spans="2:12" ht="15.75" customHeight="1" x14ac:dyDescent="0.35">
      <c r="B13" s="298" t="s">
        <v>80</v>
      </c>
      <c r="C13" s="287"/>
      <c r="D13" s="287"/>
      <c r="E13" s="4"/>
    </row>
    <row r="14" spans="2:12" ht="15.75" customHeight="1" x14ac:dyDescent="0.35">
      <c r="B14" s="67" t="s">
        <v>75</v>
      </c>
      <c r="C14" s="4">
        <v>40</v>
      </c>
    </row>
    <row r="15" spans="2:12" ht="15.75" customHeight="1" x14ac:dyDescent="0.35">
      <c r="B15" s="67" t="s">
        <v>81</v>
      </c>
      <c r="C15" s="4">
        <v>240</v>
      </c>
    </row>
    <row r="16" spans="2:12" ht="15.75" customHeight="1" x14ac:dyDescent="0.35">
      <c r="B16" s="67" t="s">
        <v>82</v>
      </c>
      <c r="C16" s="4">
        <v>236</v>
      </c>
    </row>
    <row r="17" spans="2:4" ht="15.75" customHeight="1" x14ac:dyDescent="0.35">
      <c r="B17" s="67" t="s">
        <v>83</v>
      </c>
      <c r="C17" s="4">
        <v>1580</v>
      </c>
    </row>
    <row r="18" spans="2:4" ht="15.75" customHeight="1" x14ac:dyDescent="0.35">
      <c r="B18" s="67" t="s">
        <v>84</v>
      </c>
      <c r="C18" s="4">
        <v>850</v>
      </c>
    </row>
    <row r="19" spans="2:4" ht="15.75" customHeight="1" x14ac:dyDescent="0.35">
      <c r="B19" s="67" t="s">
        <v>85</v>
      </c>
      <c r="C19" s="4">
        <v>1100</v>
      </c>
    </row>
    <row r="20" spans="2:4" ht="15.75" customHeight="1" x14ac:dyDescent="0.35">
      <c r="B20" s="67" t="s">
        <v>86</v>
      </c>
      <c r="C20" s="4">
        <v>6800</v>
      </c>
    </row>
    <row r="21" spans="2:4" ht="15.75" customHeight="1" x14ac:dyDescent="0.35">
      <c r="B21" s="67" t="s">
        <v>87</v>
      </c>
      <c r="C21" s="4">
        <v>400</v>
      </c>
    </row>
    <row r="22" spans="2:4" ht="15.75" customHeight="1" x14ac:dyDescent="0.35">
      <c r="C22" s="4">
        <f>SUM(C14:C21)</f>
        <v>11246</v>
      </c>
      <c r="D22" s="70">
        <f>C22*1.5</f>
        <v>16869</v>
      </c>
    </row>
    <row r="23" spans="2:4" ht="15.75" customHeight="1" x14ac:dyDescent="0.35"/>
    <row r="24" spans="2:4" ht="15.75" customHeight="1" x14ac:dyDescent="0.35"/>
    <row r="25" spans="2:4" ht="15.75" customHeight="1" x14ac:dyDescent="0.35">
      <c r="B25" s="298" t="s">
        <v>88</v>
      </c>
      <c r="C25" s="287"/>
      <c r="D25" s="287"/>
    </row>
    <row r="26" spans="2:4" ht="15.75" customHeight="1" x14ac:dyDescent="0.35">
      <c r="B26" s="67" t="s">
        <v>89</v>
      </c>
      <c r="C26" s="4">
        <v>2290</v>
      </c>
    </row>
    <row r="27" spans="2:4" ht="15.75" customHeight="1" x14ac:dyDescent="0.35">
      <c r="B27" s="67" t="s">
        <v>90</v>
      </c>
      <c r="C27" s="4">
        <v>285</v>
      </c>
    </row>
    <row r="28" spans="2:4" ht="15.75" customHeight="1" x14ac:dyDescent="0.35">
      <c r="B28" s="67" t="s">
        <v>91</v>
      </c>
      <c r="C28" s="4">
        <v>105</v>
      </c>
    </row>
    <row r="29" spans="2:4" ht="15.75" customHeight="1" x14ac:dyDescent="0.35">
      <c r="B29" s="67" t="s">
        <v>92</v>
      </c>
      <c r="C29" s="4">
        <v>339</v>
      </c>
    </row>
    <row r="30" spans="2:4" ht="15.75" customHeight="1" x14ac:dyDescent="0.35">
      <c r="B30" s="67" t="s">
        <v>93</v>
      </c>
      <c r="C30" s="4">
        <v>59</v>
      </c>
    </row>
    <row r="31" spans="2:4" ht="15.75" customHeight="1" x14ac:dyDescent="0.35">
      <c r="B31" s="67" t="s">
        <v>94</v>
      </c>
      <c r="C31" s="4">
        <v>456</v>
      </c>
    </row>
    <row r="32" spans="2:4" ht="15.75" customHeight="1" x14ac:dyDescent="0.35">
      <c r="B32" s="67" t="s">
        <v>75</v>
      </c>
      <c r="C32" s="4">
        <v>40</v>
      </c>
    </row>
    <row r="33" spans="2:4" ht="15.75" customHeight="1" x14ac:dyDescent="0.35">
      <c r="B33" s="67" t="s">
        <v>95</v>
      </c>
      <c r="C33" s="4">
        <v>595</v>
      </c>
    </row>
    <row r="34" spans="2:4" ht="15.75" customHeight="1" x14ac:dyDescent="0.35">
      <c r="B34" s="67" t="s">
        <v>96</v>
      </c>
      <c r="C34" s="4">
        <v>1000</v>
      </c>
    </row>
    <row r="35" spans="2:4" ht="15.75" customHeight="1" x14ac:dyDescent="0.35">
      <c r="B35" s="67"/>
      <c r="C35" s="4">
        <f>SUM(C26:C34)</f>
        <v>5169</v>
      </c>
      <c r="D35" s="70">
        <f>C35*1.5</f>
        <v>7753.5</v>
      </c>
    </row>
    <row r="36" spans="2:4" ht="15.75" customHeight="1" x14ac:dyDescent="0.35">
      <c r="B36" s="67"/>
    </row>
    <row r="37" spans="2:4" ht="15.75" customHeight="1" x14ac:dyDescent="0.35">
      <c r="B37" s="67"/>
    </row>
    <row r="38" spans="2:4" ht="15.75" customHeight="1" x14ac:dyDescent="0.35">
      <c r="B38" s="298" t="s">
        <v>97</v>
      </c>
      <c r="C38" s="287"/>
      <c r="D38" s="287"/>
    </row>
    <row r="39" spans="2:4" ht="15.75" customHeight="1" x14ac:dyDescent="0.35">
      <c r="B39" s="67" t="s">
        <v>98</v>
      </c>
      <c r="C39" s="4">
        <v>850</v>
      </c>
    </row>
    <row r="40" spans="2:4" ht="15.75" customHeight="1" x14ac:dyDescent="0.35">
      <c r="B40" s="67" t="s">
        <v>99</v>
      </c>
      <c r="C40" s="4">
        <v>466</v>
      </c>
    </row>
    <row r="41" spans="2:4" ht="15.75" customHeight="1" x14ac:dyDescent="0.35">
      <c r="B41" s="67" t="s">
        <v>100</v>
      </c>
      <c r="C41" s="4">
        <v>240</v>
      </c>
    </row>
    <row r="42" spans="2:4" ht="15.75" customHeight="1" x14ac:dyDescent="0.35">
      <c r="B42" s="67" t="s">
        <v>101</v>
      </c>
      <c r="C42" s="4">
        <v>1200</v>
      </c>
    </row>
    <row r="43" spans="2:4" ht="15.75" customHeight="1" x14ac:dyDescent="0.35">
      <c r="B43" s="67" t="s">
        <v>102</v>
      </c>
      <c r="C43" s="4">
        <v>1500</v>
      </c>
    </row>
    <row r="44" spans="2:4" ht="15.75" customHeight="1" x14ac:dyDescent="0.35">
      <c r="B44" s="67" t="s">
        <v>103</v>
      </c>
      <c r="C44" s="4">
        <v>750</v>
      </c>
    </row>
    <row r="45" spans="2:4" ht="15.75" customHeight="1" x14ac:dyDescent="0.35">
      <c r="B45" s="67" t="s">
        <v>104</v>
      </c>
      <c r="C45" s="4">
        <v>1128</v>
      </c>
    </row>
    <row r="46" spans="2:4" ht="15.75" customHeight="1" x14ac:dyDescent="0.35">
      <c r="B46" s="67" t="s">
        <v>82</v>
      </c>
      <c r="C46" s="4">
        <v>236</v>
      </c>
    </row>
    <row r="47" spans="2:4" ht="15.75" customHeight="1" x14ac:dyDescent="0.35">
      <c r="B47" s="67" t="s">
        <v>105</v>
      </c>
      <c r="C47" s="4">
        <v>354</v>
      </c>
    </row>
    <row r="48" spans="2:4" ht="15.75" customHeight="1" x14ac:dyDescent="0.35">
      <c r="B48" s="67" t="s">
        <v>71</v>
      </c>
      <c r="C48" s="4">
        <v>200</v>
      </c>
    </row>
    <row r="49" spans="2:4" ht="15.75" customHeight="1" x14ac:dyDescent="0.35">
      <c r="B49" s="67" t="s">
        <v>106</v>
      </c>
      <c r="C49" s="4">
        <v>400</v>
      </c>
    </row>
    <row r="50" spans="2:4" ht="15.75" customHeight="1" x14ac:dyDescent="0.35">
      <c r="B50" s="67" t="s">
        <v>107</v>
      </c>
      <c r="C50" s="4">
        <v>33</v>
      </c>
    </row>
    <row r="51" spans="2:4" ht="15.75" customHeight="1" x14ac:dyDescent="0.35">
      <c r="C51" s="4">
        <f>SUM(C39:C50)</f>
        <v>7357</v>
      </c>
      <c r="D51" s="70">
        <f>C51*1.5</f>
        <v>11035.5</v>
      </c>
    </row>
    <row r="52" spans="2:4" ht="15.75" customHeight="1" x14ac:dyDescent="0.35"/>
    <row r="53" spans="2:4" ht="15.75" customHeight="1" x14ac:dyDescent="0.35"/>
    <row r="54" spans="2:4" ht="15.75" customHeight="1" x14ac:dyDescent="0.35"/>
    <row r="55" spans="2:4" ht="15.75" customHeight="1" x14ac:dyDescent="0.35"/>
    <row r="56" spans="2:4" ht="15.75" customHeight="1" x14ac:dyDescent="0.35"/>
    <row r="57" spans="2:4" ht="15.75" customHeight="1" x14ac:dyDescent="0.35"/>
    <row r="58" spans="2:4" ht="15.75" customHeight="1" x14ac:dyDescent="0.35"/>
    <row r="59" spans="2:4" ht="15.75" customHeight="1" x14ac:dyDescent="0.35"/>
    <row r="60" spans="2:4" ht="15.75" customHeight="1" x14ac:dyDescent="0.35"/>
    <row r="61" spans="2:4" ht="15.75" customHeight="1" x14ac:dyDescent="0.35"/>
    <row r="62" spans="2:4" ht="15.75" customHeight="1" x14ac:dyDescent="0.35"/>
    <row r="63" spans="2:4" ht="15.75" customHeight="1" x14ac:dyDescent="0.35"/>
    <row r="64" spans="2: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  <row r="979" ht="15.75" customHeight="1" x14ac:dyDescent="0.35"/>
    <row r="980" ht="15.75" customHeight="1" x14ac:dyDescent="0.35"/>
    <row r="981" ht="15.75" customHeight="1" x14ac:dyDescent="0.35"/>
    <row r="982" ht="15.75" customHeight="1" x14ac:dyDescent="0.35"/>
    <row r="983" ht="15.75" customHeight="1" x14ac:dyDescent="0.35"/>
    <row r="984" ht="15.75" customHeight="1" x14ac:dyDescent="0.35"/>
    <row r="985" ht="15.75" customHeight="1" x14ac:dyDescent="0.35"/>
    <row r="986" ht="15.75" customHeight="1" x14ac:dyDescent="0.35"/>
    <row r="987" ht="15.75" customHeight="1" x14ac:dyDescent="0.35"/>
    <row r="988" ht="15.75" customHeight="1" x14ac:dyDescent="0.35"/>
    <row r="989" ht="15.75" customHeight="1" x14ac:dyDescent="0.35"/>
    <row r="990" ht="15.75" customHeight="1" x14ac:dyDescent="0.35"/>
    <row r="991" ht="15.75" customHeight="1" x14ac:dyDescent="0.35"/>
    <row r="992" ht="15.75" customHeight="1" x14ac:dyDescent="0.35"/>
    <row r="993" ht="15.75" customHeight="1" x14ac:dyDescent="0.35"/>
    <row r="994" ht="15.75" customHeight="1" x14ac:dyDescent="0.35"/>
    <row r="995" ht="15.75" customHeight="1" x14ac:dyDescent="0.35"/>
    <row r="996" ht="15.75" customHeight="1" x14ac:dyDescent="0.35"/>
    <row r="997" ht="15.75" customHeight="1" x14ac:dyDescent="0.35"/>
    <row r="998" ht="15.75" customHeight="1" x14ac:dyDescent="0.35"/>
    <row r="999" ht="15.75" customHeight="1" x14ac:dyDescent="0.35"/>
    <row r="1000" ht="15.75" customHeight="1" x14ac:dyDescent="0.35"/>
  </sheetData>
  <mergeCells count="5">
    <mergeCell ref="B2:D2"/>
    <mergeCell ref="H8:I8"/>
    <mergeCell ref="B13:D13"/>
    <mergeCell ref="B25:D25"/>
    <mergeCell ref="B38:D38"/>
  </mergeCells>
  <pageMargins left="0.7" right="0.7" top="0.75" bottom="0.75" header="0" footer="0"/>
  <pageSetup orientation="landscape"/>
  <customProperties>
    <customPr name="_pios_id" r:id="rId1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BI997"/>
  <sheetViews>
    <sheetView showGridLines="0" tabSelected="1" zoomScale="70" zoomScaleNormal="7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F31" sqref="F31"/>
    </sheetView>
  </sheetViews>
  <sheetFormatPr defaultColWidth="11.23046875" defaultRowHeight="15" customHeight="1" x14ac:dyDescent="0.35"/>
  <cols>
    <col min="1" max="1" width="31.53515625" bestFit="1" customWidth="1"/>
    <col min="2" max="2" width="14.15234375" customWidth="1"/>
    <col min="3" max="3" width="15.07421875" customWidth="1"/>
    <col min="4" max="4" width="11.3046875" bestFit="1" customWidth="1"/>
    <col min="5" max="5" width="17" bestFit="1" customWidth="1"/>
    <col min="6" max="6" width="15.921875" bestFit="1" customWidth="1"/>
    <col min="7" max="7" width="12.69140625" bestFit="1" customWidth="1"/>
    <col min="8" max="8" width="14.69140625" bestFit="1" customWidth="1"/>
    <col min="9" max="9" width="12.15234375" customWidth="1"/>
    <col min="10" max="10" width="13.3828125" customWidth="1"/>
    <col min="11" max="11" width="12.15234375" customWidth="1"/>
    <col min="12" max="16" width="11.15234375" customWidth="1"/>
    <col min="17" max="33" width="10.69140625" customWidth="1"/>
    <col min="34" max="37" width="12.15234375" customWidth="1"/>
  </cols>
  <sheetData>
    <row r="1" spans="1:61" ht="15.75" customHeight="1" x14ac:dyDescent="0.35">
      <c r="A1" s="71" t="s">
        <v>108</v>
      </c>
      <c r="B1" s="53">
        <v>1</v>
      </c>
      <c r="C1" s="53">
        <v>1</v>
      </c>
      <c r="D1" s="53">
        <v>1</v>
      </c>
      <c r="E1" s="53">
        <v>1</v>
      </c>
      <c r="F1" s="53">
        <v>1</v>
      </c>
      <c r="G1" s="53">
        <v>1</v>
      </c>
      <c r="H1" s="53">
        <v>1</v>
      </c>
      <c r="I1" s="53">
        <v>1</v>
      </c>
      <c r="J1" s="53">
        <v>1</v>
      </c>
      <c r="K1" s="53">
        <v>1</v>
      </c>
      <c r="L1" s="53">
        <v>1</v>
      </c>
      <c r="M1" s="53">
        <v>1</v>
      </c>
      <c r="N1" s="53">
        <v>2</v>
      </c>
      <c r="O1" s="53">
        <v>2</v>
      </c>
      <c r="P1" s="53">
        <v>2</v>
      </c>
      <c r="Q1" s="53">
        <v>2</v>
      </c>
      <c r="R1" s="53">
        <v>2</v>
      </c>
      <c r="S1" s="53">
        <v>2</v>
      </c>
      <c r="T1" s="53">
        <v>2</v>
      </c>
      <c r="U1" s="53">
        <v>2</v>
      </c>
      <c r="V1" s="53">
        <v>2</v>
      </c>
      <c r="W1" s="53">
        <v>2</v>
      </c>
      <c r="X1" s="53">
        <v>2</v>
      </c>
      <c r="Y1" s="53">
        <v>2</v>
      </c>
      <c r="Z1" s="53">
        <v>3</v>
      </c>
      <c r="AA1" s="53">
        <v>3</v>
      </c>
      <c r="AB1" s="53">
        <v>3</v>
      </c>
      <c r="AC1" s="53">
        <v>3</v>
      </c>
      <c r="AD1" s="53">
        <v>3</v>
      </c>
      <c r="AE1" s="53">
        <v>3</v>
      </c>
      <c r="AF1" s="53">
        <v>3</v>
      </c>
      <c r="AG1" s="53">
        <v>3</v>
      </c>
      <c r="AH1" s="53">
        <v>3</v>
      </c>
      <c r="AI1" s="53">
        <v>3</v>
      </c>
      <c r="AJ1" s="53">
        <v>3</v>
      </c>
      <c r="AK1" s="53">
        <v>3</v>
      </c>
      <c r="AL1" s="244">
        <v>4</v>
      </c>
      <c r="AM1" s="244">
        <v>4</v>
      </c>
      <c r="AN1" s="244">
        <v>4</v>
      </c>
      <c r="AO1" s="244">
        <v>4</v>
      </c>
      <c r="AP1" s="244">
        <v>4</v>
      </c>
      <c r="AQ1" s="244">
        <v>4</v>
      </c>
      <c r="AR1" s="244">
        <v>4</v>
      </c>
      <c r="AS1" s="244">
        <v>4</v>
      </c>
      <c r="AT1" s="244">
        <v>4</v>
      </c>
      <c r="AU1" s="244">
        <v>4</v>
      </c>
      <c r="AV1" s="244">
        <v>4</v>
      </c>
      <c r="AW1">
        <v>4</v>
      </c>
      <c r="AX1">
        <v>5</v>
      </c>
      <c r="AY1" s="244">
        <v>5</v>
      </c>
      <c r="AZ1" s="244">
        <v>5</v>
      </c>
      <c r="BA1" s="244">
        <v>5</v>
      </c>
      <c r="BB1" s="244">
        <v>5</v>
      </c>
      <c r="BC1" s="244">
        <v>5</v>
      </c>
      <c r="BD1" s="244">
        <v>5</v>
      </c>
      <c r="BE1" s="244">
        <v>5</v>
      </c>
      <c r="BF1" s="244">
        <v>5</v>
      </c>
      <c r="BG1" s="244">
        <v>5</v>
      </c>
      <c r="BH1" s="244">
        <v>5</v>
      </c>
      <c r="BI1" s="244">
        <v>5</v>
      </c>
    </row>
    <row r="2" spans="1:61" ht="15.75" customHeight="1" x14ac:dyDescent="0.35">
      <c r="A2" s="71" t="s">
        <v>45</v>
      </c>
      <c r="B2" s="72">
        <v>1</v>
      </c>
      <c r="C2" s="72">
        <f t="shared" ref="C2:AK2" si="0">B2+1</f>
        <v>2</v>
      </c>
      <c r="D2" s="72">
        <f t="shared" si="0"/>
        <v>3</v>
      </c>
      <c r="E2" s="72">
        <f t="shared" si="0"/>
        <v>4</v>
      </c>
      <c r="F2" s="72">
        <f t="shared" si="0"/>
        <v>5</v>
      </c>
      <c r="G2" s="72">
        <f t="shared" si="0"/>
        <v>6</v>
      </c>
      <c r="H2" s="72">
        <f t="shared" si="0"/>
        <v>7</v>
      </c>
      <c r="I2" s="72">
        <f t="shared" si="0"/>
        <v>8</v>
      </c>
      <c r="J2" s="72">
        <f t="shared" si="0"/>
        <v>9</v>
      </c>
      <c r="K2" s="72">
        <f t="shared" si="0"/>
        <v>10</v>
      </c>
      <c r="L2" s="72">
        <f t="shared" si="0"/>
        <v>11</v>
      </c>
      <c r="M2" s="72">
        <f t="shared" si="0"/>
        <v>12</v>
      </c>
      <c r="N2" s="72">
        <f t="shared" si="0"/>
        <v>13</v>
      </c>
      <c r="O2" s="72">
        <f t="shared" si="0"/>
        <v>14</v>
      </c>
      <c r="P2" s="72">
        <f t="shared" si="0"/>
        <v>15</v>
      </c>
      <c r="Q2" s="72">
        <f t="shared" si="0"/>
        <v>16</v>
      </c>
      <c r="R2" s="72">
        <f t="shared" si="0"/>
        <v>17</v>
      </c>
      <c r="S2" s="72">
        <f t="shared" si="0"/>
        <v>18</v>
      </c>
      <c r="T2" s="72">
        <f t="shared" si="0"/>
        <v>19</v>
      </c>
      <c r="U2" s="72">
        <f t="shared" si="0"/>
        <v>20</v>
      </c>
      <c r="V2" s="72">
        <f t="shared" si="0"/>
        <v>21</v>
      </c>
      <c r="W2" s="72">
        <f t="shared" si="0"/>
        <v>22</v>
      </c>
      <c r="X2" s="72">
        <f t="shared" si="0"/>
        <v>23</v>
      </c>
      <c r="Y2" s="72">
        <f t="shared" si="0"/>
        <v>24</v>
      </c>
      <c r="Z2" s="72">
        <f t="shared" si="0"/>
        <v>25</v>
      </c>
      <c r="AA2" s="72">
        <f t="shared" si="0"/>
        <v>26</v>
      </c>
      <c r="AB2" s="72">
        <f t="shared" si="0"/>
        <v>27</v>
      </c>
      <c r="AC2" s="72">
        <f t="shared" si="0"/>
        <v>28</v>
      </c>
      <c r="AD2" s="72">
        <f t="shared" si="0"/>
        <v>29</v>
      </c>
      <c r="AE2" s="72">
        <f t="shared" si="0"/>
        <v>30</v>
      </c>
      <c r="AF2" s="72">
        <f t="shared" si="0"/>
        <v>31</v>
      </c>
      <c r="AG2" s="72">
        <f t="shared" si="0"/>
        <v>32</v>
      </c>
      <c r="AH2" s="72">
        <f t="shared" si="0"/>
        <v>33</v>
      </c>
      <c r="AI2" s="72">
        <f t="shared" si="0"/>
        <v>34</v>
      </c>
      <c r="AJ2" s="72">
        <f t="shared" si="0"/>
        <v>35</v>
      </c>
      <c r="AK2" s="72">
        <f t="shared" si="0"/>
        <v>36</v>
      </c>
      <c r="AL2" s="72">
        <f t="shared" ref="AL2" si="1">AK2+1</f>
        <v>37</v>
      </c>
      <c r="AM2" s="72">
        <f t="shared" ref="AM2" si="2">AL2+1</f>
        <v>38</v>
      </c>
      <c r="AN2" s="72">
        <f t="shared" ref="AN2" si="3">AM2+1</f>
        <v>39</v>
      </c>
      <c r="AO2" s="72">
        <f t="shared" ref="AO2" si="4">AN2+1</f>
        <v>40</v>
      </c>
      <c r="AP2" s="72">
        <f t="shared" ref="AP2" si="5">AO2+1</f>
        <v>41</v>
      </c>
      <c r="AQ2" s="72">
        <f t="shared" ref="AQ2" si="6">AP2+1</f>
        <v>42</v>
      </c>
      <c r="AR2" s="72">
        <f t="shared" ref="AR2" si="7">AQ2+1</f>
        <v>43</v>
      </c>
      <c r="AS2" s="72">
        <f t="shared" ref="AS2" si="8">AR2+1</f>
        <v>44</v>
      </c>
      <c r="AT2" s="72">
        <f t="shared" ref="AT2" si="9">AS2+1</f>
        <v>45</v>
      </c>
      <c r="AU2" s="72">
        <f t="shared" ref="AU2" si="10">AT2+1</f>
        <v>46</v>
      </c>
      <c r="AV2" s="72">
        <f t="shared" ref="AV2" si="11">AU2+1</f>
        <v>47</v>
      </c>
      <c r="AW2" s="72">
        <f t="shared" ref="AW2" si="12">AV2+1</f>
        <v>48</v>
      </c>
      <c r="AX2" s="72">
        <f t="shared" ref="AX2" si="13">AW2+1</f>
        <v>49</v>
      </c>
      <c r="AY2" s="72">
        <f t="shared" ref="AY2" si="14">AX2+1</f>
        <v>50</v>
      </c>
      <c r="AZ2" s="72">
        <f t="shared" ref="AZ2" si="15">AY2+1</f>
        <v>51</v>
      </c>
      <c r="BA2" s="72">
        <f t="shared" ref="BA2" si="16">AZ2+1</f>
        <v>52</v>
      </c>
      <c r="BB2" s="72">
        <f t="shared" ref="BB2" si="17">BA2+1</f>
        <v>53</v>
      </c>
      <c r="BC2" s="72">
        <f t="shared" ref="BC2" si="18">BB2+1</f>
        <v>54</v>
      </c>
      <c r="BD2" s="72">
        <f t="shared" ref="BD2" si="19">BC2+1</f>
        <v>55</v>
      </c>
      <c r="BE2" s="72">
        <f t="shared" ref="BE2" si="20">BD2+1</f>
        <v>56</v>
      </c>
      <c r="BF2" s="72">
        <f t="shared" ref="BF2" si="21">BE2+1</f>
        <v>57</v>
      </c>
      <c r="BG2" s="72">
        <f t="shared" ref="BG2:BI2" si="22">BF2+1</f>
        <v>58</v>
      </c>
      <c r="BH2" s="72">
        <f t="shared" ref="BH2" si="23">BG2+1</f>
        <v>59</v>
      </c>
      <c r="BI2" s="72">
        <f t="shared" si="22"/>
        <v>60</v>
      </c>
    </row>
    <row r="3" spans="1:61" ht="15.75" customHeight="1" x14ac:dyDescent="0.35">
      <c r="A3" s="1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</row>
    <row r="4" spans="1:61" ht="15.75" customHeight="1" x14ac:dyDescent="0.35">
      <c r="A4" s="71" t="s">
        <v>109</v>
      </c>
      <c r="B4" s="72" t="s">
        <v>20</v>
      </c>
      <c r="C4" s="72" t="s">
        <v>23</v>
      </c>
      <c r="D4" s="72" t="s">
        <v>24</v>
      </c>
      <c r="E4" s="72" t="s">
        <v>337</v>
      </c>
      <c r="F4" s="72" t="s">
        <v>338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</row>
    <row r="5" spans="1:61" ht="15.75" customHeight="1" x14ac:dyDescent="0.35">
      <c r="A5" s="1" t="s">
        <v>39</v>
      </c>
      <c r="B5" s="122">
        <v>8.5300000000000001E-2</v>
      </c>
      <c r="C5" s="46">
        <v>0.09</v>
      </c>
      <c r="D5" s="46">
        <v>9.5000000000000001E-2</v>
      </c>
      <c r="E5" s="178">
        <v>9.5000000000000001E-2</v>
      </c>
      <c r="F5" s="178">
        <v>9.5000000000000001E-2</v>
      </c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</row>
    <row r="6" spans="1:61" ht="15.75" customHeight="1" x14ac:dyDescent="0.35">
      <c r="A6" s="1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</row>
    <row r="7" spans="1:61" ht="15.75" customHeight="1" x14ac:dyDescent="0.35">
      <c r="A7" s="71" t="s">
        <v>110</v>
      </c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</row>
    <row r="8" spans="1:61" ht="15.75" customHeight="1" x14ac:dyDescent="0.35">
      <c r="A8" s="1" t="s">
        <v>41</v>
      </c>
      <c r="B8" s="34">
        <f>'Pre-segmentación '!C7</f>
        <v>1448901</v>
      </c>
      <c r="C8" s="291"/>
      <c r="D8" s="287"/>
      <c r="E8" s="287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</row>
    <row r="9" spans="1:61" ht="15.75" customHeight="1" x14ac:dyDescent="0.35">
      <c r="A9" s="1" t="s">
        <v>42</v>
      </c>
      <c r="B9" s="34">
        <f>'Pre-segmentación '!I6</f>
        <v>333827</v>
      </c>
      <c r="C9" s="291"/>
      <c r="D9" s="287"/>
      <c r="E9" s="287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</row>
    <row r="10" spans="1:61" ht="15.75" customHeight="1" x14ac:dyDescent="0.35">
      <c r="A10" s="1" t="s">
        <v>43</v>
      </c>
      <c r="B10" s="46">
        <v>1.1999999999999999E-3</v>
      </c>
      <c r="C10" s="53"/>
      <c r="D10" s="53"/>
      <c r="E10" s="53"/>
      <c r="F10" s="34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</row>
    <row r="11" spans="1:61" ht="15.75" customHeight="1" x14ac:dyDescent="0.35">
      <c r="A11" s="1" t="s">
        <v>44</v>
      </c>
      <c r="B11" s="34">
        <v>384</v>
      </c>
      <c r="C11" s="291"/>
      <c r="D11" s="287"/>
      <c r="E11" s="287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</row>
    <row r="12" spans="1:61" ht="15.75" customHeight="1" x14ac:dyDescent="0.35">
      <c r="A12" s="1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</row>
    <row r="13" spans="1:61" ht="15.75" customHeight="1" x14ac:dyDescent="0.35">
      <c r="A13" s="73" t="s">
        <v>318</v>
      </c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</row>
    <row r="14" spans="1:61" ht="15.75" customHeight="1" x14ac:dyDescent="0.35">
      <c r="A14" s="74" t="s">
        <v>290</v>
      </c>
      <c r="B14" s="75">
        <v>30780</v>
      </c>
      <c r="C14" s="75">
        <f t="shared" ref="C14:M14" si="24">B14</f>
        <v>30780</v>
      </c>
      <c r="D14" s="75">
        <f t="shared" si="24"/>
        <v>30780</v>
      </c>
      <c r="E14" s="75">
        <f t="shared" si="24"/>
        <v>30780</v>
      </c>
      <c r="F14" s="75">
        <f t="shared" si="24"/>
        <v>30780</v>
      </c>
      <c r="G14" s="75">
        <f t="shared" si="24"/>
        <v>30780</v>
      </c>
      <c r="H14" s="75">
        <f t="shared" si="24"/>
        <v>30780</v>
      </c>
      <c r="I14" s="75">
        <f t="shared" si="24"/>
        <v>30780</v>
      </c>
      <c r="J14" s="75">
        <f t="shared" si="24"/>
        <v>30780</v>
      </c>
      <c r="K14" s="75">
        <f t="shared" si="24"/>
        <v>30780</v>
      </c>
      <c r="L14" s="75">
        <f t="shared" si="24"/>
        <v>30780</v>
      </c>
      <c r="M14" s="75">
        <f t="shared" si="24"/>
        <v>30780</v>
      </c>
      <c r="N14" s="75">
        <f t="shared" ref="N14:N17" si="25">M14*(1+$C$5)</f>
        <v>33550.200000000004</v>
      </c>
      <c r="O14" s="75">
        <f t="shared" ref="O14:Y14" si="26">N14</f>
        <v>33550.200000000004</v>
      </c>
      <c r="P14" s="75">
        <f t="shared" si="26"/>
        <v>33550.200000000004</v>
      </c>
      <c r="Q14" s="75">
        <f t="shared" si="26"/>
        <v>33550.200000000004</v>
      </c>
      <c r="R14" s="75">
        <f t="shared" si="26"/>
        <v>33550.200000000004</v>
      </c>
      <c r="S14" s="75">
        <f t="shared" si="26"/>
        <v>33550.200000000004</v>
      </c>
      <c r="T14" s="75">
        <f t="shared" si="26"/>
        <v>33550.200000000004</v>
      </c>
      <c r="U14" s="75">
        <f t="shared" si="26"/>
        <v>33550.200000000004</v>
      </c>
      <c r="V14" s="75">
        <f t="shared" si="26"/>
        <v>33550.200000000004</v>
      </c>
      <c r="W14" s="75">
        <f t="shared" si="26"/>
        <v>33550.200000000004</v>
      </c>
      <c r="X14" s="75">
        <f t="shared" si="26"/>
        <v>33550.200000000004</v>
      </c>
      <c r="Y14" s="75">
        <f t="shared" si="26"/>
        <v>33550.200000000004</v>
      </c>
      <c r="Z14" s="75">
        <f t="shared" ref="Z14:Z17" si="27">Y14*(1+$D$5)</f>
        <v>36737.469000000005</v>
      </c>
      <c r="AA14" s="75">
        <f t="shared" ref="AA14:AM14" si="28">Z14</f>
        <v>36737.469000000005</v>
      </c>
      <c r="AB14" s="75">
        <f t="shared" si="28"/>
        <v>36737.469000000005</v>
      </c>
      <c r="AC14" s="75">
        <f t="shared" si="28"/>
        <v>36737.469000000005</v>
      </c>
      <c r="AD14" s="75">
        <f t="shared" si="28"/>
        <v>36737.469000000005</v>
      </c>
      <c r="AE14" s="75">
        <f t="shared" si="28"/>
        <v>36737.469000000005</v>
      </c>
      <c r="AF14" s="75">
        <f t="shared" si="28"/>
        <v>36737.469000000005</v>
      </c>
      <c r="AG14" s="75">
        <f t="shared" si="28"/>
        <v>36737.469000000005</v>
      </c>
      <c r="AH14" s="75">
        <f t="shared" si="28"/>
        <v>36737.469000000005</v>
      </c>
      <c r="AI14" s="75">
        <f t="shared" si="28"/>
        <v>36737.469000000005</v>
      </c>
      <c r="AJ14" s="75">
        <f t="shared" si="28"/>
        <v>36737.469000000005</v>
      </c>
      <c r="AK14" s="75">
        <f t="shared" si="28"/>
        <v>36737.469000000005</v>
      </c>
      <c r="AL14" s="102">
        <f>AK14*(1+$E$5)</f>
        <v>40227.528555000004</v>
      </c>
      <c r="AM14" s="102">
        <f t="shared" si="28"/>
        <v>40227.528555000004</v>
      </c>
      <c r="AN14" s="102">
        <f t="shared" ref="AN14:AN17" si="29">AM14</f>
        <v>40227.528555000004</v>
      </c>
      <c r="AO14" s="102">
        <f t="shared" ref="AO14:AO17" si="30">AN14</f>
        <v>40227.528555000004</v>
      </c>
      <c r="AP14" s="102">
        <f t="shared" ref="AP14:AP17" si="31">AO14</f>
        <v>40227.528555000004</v>
      </c>
      <c r="AQ14" s="102">
        <f t="shared" ref="AQ14:AQ17" si="32">AP14</f>
        <v>40227.528555000004</v>
      </c>
      <c r="AR14" s="102">
        <f t="shared" ref="AR14:AR17" si="33">AQ14</f>
        <v>40227.528555000004</v>
      </c>
      <c r="AS14" s="102">
        <f t="shared" ref="AS14:AS17" si="34">AR14</f>
        <v>40227.528555000004</v>
      </c>
      <c r="AT14" s="102">
        <f t="shared" ref="AT14:AT17" si="35">AS14</f>
        <v>40227.528555000004</v>
      </c>
      <c r="AU14" s="102">
        <f t="shared" ref="AU14:AU17" si="36">AT14</f>
        <v>40227.528555000004</v>
      </c>
      <c r="AV14" s="102">
        <f t="shared" ref="AV14:AV17" si="37">AU14</f>
        <v>40227.528555000004</v>
      </c>
      <c r="AW14" s="102">
        <f t="shared" ref="AW14:AY17" si="38">AV14</f>
        <v>40227.528555000004</v>
      </c>
      <c r="AX14" s="102">
        <f>AW14*(1+$F$5)</f>
        <v>44049.143767725007</v>
      </c>
      <c r="AY14" s="102">
        <f t="shared" si="38"/>
        <v>44049.143767725007</v>
      </c>
      <c r="AZ14" s="102">
        <f t="shared" ref="AZ14:AZ17" si="39">AY14</f>
        <v>44049.143767725007</v>
      </c>
      <c r="BA14" s="102">
        <f t="shared" ref="BA14:BA17" si="40">AZ14</f>
        <v>44049.143767725007</v>
      </c>
      <c r="BB14" s="102">
        <f t="shared" ref="BB14:BB17" si="41">BA14</f>
        <v>44049.143767725007</v>
      </c>
      <c r="BC14" s="102">
        <f t="shared" ref="BC14:BC17" si="42">BB14</f>
        <v>44049.143767725007</v>
      </c>
      <c r="BD14" s="102">
        <f t="shared" ref="BD14:BD17" si="43">BC14</f>
        <v>44049.143767725007</v>
      </c>
      <c r="BE14" s="102">
        <f t="shared" ref="BE14:BE17" si="44">BD14</f>
        <v>44049.143767725007</v>
      </c>
      <c r="BF14" s="102">
        <f t="shared" ref="BF14:BF17" si="45">BE14</f>
        <v>44049.143767725007</v>
      </c>
      <c r="BG14" s="102">
        <f t="shared" ref="BG14:BG17" si="46">BF14</f>
        <v>44049.143767725007</v>
      </c>
      <c r="BH14" s="102">
        <f t="shared" ref="BH14:BH17" si="47">BG14</f>
        <v>44049.143767725007</v>
      </c>
      <c r="BI14" s="102">
        <f t="shared" ref="BI14:BI17" si="48">BH14</f>
        <v>44049.143767725007</v>
      </c>
    </row>
    <row r="15" spans="1:61" ht="15.75" customHeight="1" x14ac:dyDescent="0.35">
      <c r="A15" s="1" t="s">
        <v>291</v>
      </c>
      <c r="B15" s="34">
        <v>30780</v>
      </c>
      <c r="C15" s="34">
        <f t="shared" ref="C15:M15" si="49">B15</f>
        <v>30780</v>
      </c>
      <c r="D15" s="34">
        <f t="shared" si="49"/>
        <v>30780</v>
      </c>
      <c r="E15" s="34">
        <f t="shared" si="49"/>
        <v>30780</v>
      </c>
      <c r="F15" s="34">
        <f t="shared" si="49"/>
        <v>30780</v>
      </c>
      <c r="G15" s="34">
        <f t="shared" si="49"/>
        <v>30780</v>
      </c>
      <c r="H15" s="34">
        <f t="shared" si="49"/>
        <v>30780</v>
      </c>
      <c r="I15" s="34">
        <f t="shared" si="49"/>
        <v>30780</v>
      </c>
      <c r="J15" s="34">
        <f t="shared" si="49"/>
        <v>30780</v>
      </c>
      <c r="K15" s="34">
        <f t="shared" si="49"/>
        <v>30780</v>
      </c>
      <c r="L15" s="34">
        <f t="shared" si="49"/>
        <v>30780</v>
      </c>
      <c r="M15" s="34">
        <f t="shared" si="49"/>
        <v>30780</v>
      </c>
      <c r="N15" s="34">
        <f t="shared" si="25"/>
        <v>33550.200000000004</v>
      </c>
      <c r="O15" s="34">
        <f t="shared" ref="O15:Y15" si="50">N15</f>
        <v>33550.200000000004</v>
      </c>
      <c r="P15" s="34">
        <f t="shared" si="50"/>
        <v>33550.200000000004</v>
      </c>
      <c r="Q15" s="34">
        <f t="shared" si="50"/>
        <v>33550.200000000004</v>
      </c>
      <c r="R15" s="34">
        <f t="shared" si="50"/>
        <v>33550.200000000004</v>
      </c>
      <c r="S15" s="34">
        <f t="shared" si="50"/>
        <v>33550.200000000004</v>
      </c>
      <c r="T15" s="34">
        <f t="shared" si="50"/>
        <v>33550.200000000004</v>
      </c>
      <c r="U15" s="34">
        <f t="shared" si="50"/>
        <v>33550.200000000004</v>
      </c>
      <c r="V15" s="34">
        <f t="shared" si="50"/>
        <v>33550.200000000004</v>
      </c>
      <c r="W15" s="34">
        <f t="shared" si="50"/>
        <v>33550.200000000004</v>
      </c>
      <c r="X15" s="34">
        <f t="shared" si="50"/>
        <v>33550.200000000004</v>
      </c>
      <c r="Y15" s="34">
        <f t="shared" si="50"/>
        <v>33550.200000000004</v>
      </c>
      <c r="Z15" s="34">
        <f t="shared" si="27"/>
        <v>36737.469000000005</v>
      </c>
      <c r="AA15" s="34">
        <f t="shared" ref="AA15:AM15" si="51">Z15</f>
        <v>36737.469000000005</v>
      </c>
      <c r="AB15" s="34">
        <f t="shared" si="51"/>
        <v>36737.469000000005</v>
      </c>
      <c r="AC15" s="34">
        <f t="shared" si="51"/>
        <v>36737.469000000005</v>
      </c>
      <c r="AD15" s="34">
        <f t="shared" si="51"/>
        <v>36737.469000000005</v>
      </c>
      <c r="AE15" s="34">
        <f t="shared" si="51"/>
        <v>36737.469000000005</v>
      </c>
      <c r="AF15" s="34">
        <f t="shared" si="51"/>
        <v>36737.469000000005</v>
      </c>
      <c r="AG15" s="34">
        <f t="shared" si="51"/>
        <v>36737.469000000005</v>
      </c>
      <c r="AH15" s="34">
        <f t="shared" si="51"/>
        <v>36737.469000000005</v>
      </c>
      <c r="AI15" s="34">
        <f t="shared" si="51"/>
        <v>36737.469000000005</v>
      </c>
      <c r="AJ15" s="34">
        <f t="shared" si="51"/>
        <v>36737.469000000005</v>
      </c>
      <c r="AK15" s="34">
        <f t="shared" si="51"/>
        <v>36737.469000000005</v>
      </c>
      <c r="AL15" s="104">
        <f>AK15*(1+$E$5)</f>
        <v>40227.528555000004</v>
      </c>
      <c r="AM15" s="104">
        <f t="shared" si="51"/>
        <v>40227.528555000004</v>
      </c>
      <c r="AN15" s="104">
        <f t="shared" si="29"/>
        <v>40227.528555000004</v>
      </c>
      <c r="AO15" s="104">
        <f t="shared" si="30"/>
        <v>40227.528555000004</v>
      </c>
      <c r="AP15" s="104">
        <f t="shared" si="31"/>
        <v>40227.528555000004</v>
      </c>
      <c r="AQ15" s="104">
        <f t="shared" si="32"/>
        <v>40227.528555000004</v>
      </c>
      <c r="AR15" s="104">
        <f t="shared" si="33"/>
        <v>40227.528555000004</v>
      </c>
      <c r="AS15" s="104">
        <f t="shared" si="34"/>
        <v>40227.528555000004</v>
      </c>
      <c r="AT15" s="104">
        <f t="shared" si="35"/>
        <v>40227.528555000004</v>
      </c>
      <c r="AU15" s="104">
        <f t="shared" si="36"/>
        <v>40227.528555000004</v>
      </c>
      <c r="AV15" s="104">
        <f t="shared" si="37"/>
        <v>40227.528555000004</v>
      </c>
      <c r="AW15" s="104">
        <f t="shared" si="38"/>
        <v>40227.528555000004</v>
      </c>
      <c r="AX15" s="104">
        <f>AW15*(1+$F$5)</f>
        <v>44049.143767725007</v>
      </c>
      <c r="AY15" s="104">
        <f t="shared" si="38"/>
        <v>44049.143767725007</v>
      </c>
      <c r="AZ15" s="104">
        <f t="shared" si="39"/>
        <v>44049.143767725007</v>
      </c>
      <c r="BA15" s="104">
        <f t="shared" si="40"/>
        <v>44049.143767725007</v>
      </c>
      <c r="BB15" s="104">
        <f t="shared" si="41"/>
        <v>44049.143767725007</v>
      </c>
      <c r="BC15" s="104">
        <f t="shared" si="42"/>
        <v>44049.143767725007</v>
      </c>
      <c r="BD15" s="104">
        <f t="shared" si="43"/>
        <v>44049.143767725007</v>
      </c>
      <c r="BE15" s="104">
        <f t="shared" si="44"/>
        <v>44049.143767725007</v>
      </c>
      <c r="BF15" s="104">
        <f t="shared" si="45"/>
        <v>44049.143767725007</v>
      </c>
      <c r="BG15" s="104">
        <f t="shared" si="46"/>
        <v>44049.143767725007</v>
      </c>
      <c r="BH15" s="104">
        <f t="shared" si="47"/>
        <v>44049.143767725007</v>
      </c>
      <c r="BI15" s="104">
        <f t="shared" si="48"/>
        <v>44049.143767725007</v>
      </c>
    </row>
    <row r="16" spans="1:61" ht="15.75" customHeight="1" x14ac:dyDescent="0.35">
      <c r="A16" s="1" t="s">
        <v>292</v>
      </c>
      <c r="B16" s="34">
        <v>32400</v>
      </c>
      <c r="C16" s="34">
        <f t="shared" ref="C16:M16" si="52">B16</f>
        <v>32400</v>
      </c>
      <c r="D16" s="34">
        <f t="shared" si="52"/>
        <v>32400</v>
      </c>
      <c r="E16" s="34">
        <f t="shared" si="52"/>
        <v>32400</v>
      </c>
      <c r="F16" s="34">
        <f t="shared" si="52"/>
        <v>32400</v>
      </c>
      <c r="G16" s="34">
        <f t="shared" si="52"/>
        <v>32400</v>
      </c>
      <c r="H16" s="34">
        <f t="shared" si="52"/>
        <v>32400</v>
      </c>
      <c r="I16" s="34">
        <f t="shared" si="52"/>
        <v>32400</v>
      </c>
      <c r="J16" s="34">
        <f t="shared" si="52"/>
        <v>32400</v>
      </c>
      <c r="K16" s="34">
        <f t="shared" si="52"/>
        <v>32400</v>
      </c>
      <c r="L16" s="34">
        <f t="shared" si="52"/>
        <v>32400</v>
      </c>
      <c r="M16" s="34">
        <f t="shared" si="52"/>
        <v>32400</v>
      </c>
      <c r="N16" s="34">
        <f t="shared" si="25"/>
        <v>35316</v>
      </c>
      <c r="O16" s="34">
        <f t="shared" ref="O16:Y16" si="53">N16</f>
        <v>35316</v>
      </c>
      <c r="P16" s="34">
        <f t="shared" si="53"/>
        <v>35316</v>
      </c>
      <c r="Q16" s="34">
        <f t="shared" si="53"/>
        <v>35316</v>
      </c>
      <c r="R16" s="34">
        <f t="shared" si="53"/>
        <v>35316</v>
      </c>
      <c r="S16" s="34">
        <f t="shared" si="53"/>
        <v>35316</v>
      </c>
      <c r="T16" s="34">
        <f t="shared" si="53"/>
        <v>35316</v>
      </c>
      <c r="U16" s="34">
        <f t="shared" si="53"/>
        <v>35316</v>
      </c>
      <c r="V16" s="34">
        <f t="shared" si="53"/>
        <v>35316</v>
      </c>
      <c r="W16" s="34">
        <f t="shared" si="53"/>
        <v>35316</v>
      </c>
      <c r="X16" s="34">
        <f t="shared" si="53"/>
        <v>35316</v>
      </c>
      <c r="Y16" s="34">
        <f t="shared" si="53"/>
        <v>35316</v>
      </c>
      <c r="Z16" s="34">
        <f t="shared" si="27"/>
        <v>38671.019999999997</v>
      </c>
      <c r="AA16" s="34">
        <f t="shared" ref="AA16:AM16" si="54">Z16</f>
        <v>38671.019999999997</v>
      </c>
      <c r="AB16" s="34">
        <f t="shared" si="54"/>
        <v>38671.019999999997</v>
      </c>
      <c r="AC16" s="34">
        <f t="shared" si="54"/>
        <v>38671.019999999997</v>
      </c>
      <c r="AD16" s="34">
        <f t="shared" si="54"/>
        <v>38671.019999999997</v>
      </c>
      <c r="AE16" s="34">
        <f t="shared" si="54"/>
        <v>38671.019999999997</v>
      </c>
      <c r="AF16" s="34">
        <f t="shared" si="54"/>
        <v>38671.019999999997</v>
      </c>
      <c r="AG16" s="34">
        <f t="shared" si="54"/>
        <v>38671.019999999997</v>
      </c>
      <c r="AH16" s="34">
        <f t="shared" si="54"/>
        <v>38671.019999999997</v>
      </c>
      <c r="AI16" s="34">
        <f t="shared" si="54"/>
        <v>38671.019999999997</v>
      </c>
      <c r="AJ16" s="34">
        <f t="shared" si="54"/>
        <v>38671.019999999997</v>
      </c>
      <c r="AK16" s="34">
        <f t="shared" si="54"/>
        <v>38671.019999999997</v>
      </c>
      <c r="AL16" s="104">
        <f>AK16*(1+$E$5)</f>
        <v>42344.766899999995</v>
      </c>
      <c r="AM16" s="104">
        <f t="shared" si="54"/>
        <v>42344.766899999995</v>
      </c>
      <c r="AN16" s="104">
        <f t="shared" si="29"/>
        <v>42344.766899999995</v>
      </c>
      <c r="AO16" s="104">
        <f t="shared" si="30"/>
        <v>42344.766899999995</v>
      </c>
      <c r="AP16" s="104">
        <f t="shared" si="31"/>
        <v>42344.766899999995</v>
      </c>
      <c r="AQ16" s="104">
        <f t="shared" si="32"/>
        <v>42344.766899999995</v>
      </c>
      <c r="AR16" s="104">
        <f t="shared" si="33"/>
        <v>42344.766899999995</v>
      </c>
      <c r="AS16" s="104">
        <f t="shared" si="34"/>
        <v>42344.766899999995</v>
      </c>
      <c r="AT16" s="104">
        <f t="shared" si="35"/>
        <v>42344.766899999995</v>
      </c>
      <c r="AU16" s="104">
        <f t="shared" si="36"/>
        <v>42344.766899999995</v>
      </c>
      <c r="AV16" s="104">
        <f t="shared" si="37"/>
        <v>42344.766899999995</v>
      </c>
      <c r="AW16" s="104">
        <f t="shared" si="38"/>
        <v>42344.766899999995</v>
      </c>
      <c r="AX16" s="104">
        <f>AW16*(1+$F$5)</f>
        <v>46367.51975549999</v>
      </c>
      <c r="AY16" s="104">
        <f t="shared" si="38"/>
        <v>46367.51975549999</v>
      </c>
      <c r="AZ16" s="104">
        <f t="shared" si="39"/>
        <v>46367.51975549999</v>
      </c>
      <c r="BA16" s="104">
        <f t="shared" si="40"/>
        <v>46367.51975549999</v>
      </c>
      <c r="BB16" s="104">
        <f t="shared" si="41"/>
        <v>46367.51975549999</v>
      </c>
      <c r="BC16" s="104">
        <f t="shared" si="42"/>
        <v>46367.51975549999</v>
      </c>
      <c r="BD16" s="104">
        <f t="shared" si="43"/>
        <v>46367.51975549999</v>
      </c>
      <c r="BE16" s="104">
        <f t="shared" si="44"/>
        <v>46367.51975549999</v>
      </c>
      <c r="BF16" s="104">
        <f t="shared" si="45"/>
        <v>46367.51975549999</v>
      </c>
      <c r="BG16" s="104">
        <f t="shared" si="46"/>
        <v>46367.51975549999</v>
      </c>
      <c r="BH16" s="104">
        <f t="shared" si="47"/>
        <v>46367.51975549999</v>
      </c>
      <c r="BI16" s="104">
        <f t="shared" si="48"/>
        <v>46367.51975549999</v>
      </c>
    </row>
    <row r="17" spans="1:61" ht="15.75" customHeight="1" x14ac:dyDescent="0.35">
      <c r="A17" s="76" t="s">
        <v>293</v>
      </c>
      <c r="B17" s="77">
        <v>30780</v>
      </c>
      <c r="C17" s="77">
        <f t="shared" ref="C17:M17" si="55">B17</f>
        <v>30780</v>
      </c>
      <c r="D17" s="77">
        <f t="shared" si="55"/>
        <v>30780</v>
      </c>
      <c r="E17" s="77">
        <f t="shared" si="55"/>
        <v>30780</v>
      </c>
      <c r="F17" s="77">
        <f t="shared" si="55"/>
        <v>30780</v>
      </c>
      <c r="G17" s="77">
        <f t="shared" si="55"/>
        <v>30780</v>
      </c>
      <c r="H17" s="77">
        <f t="shared" si="55"/>
        <v>30780</v>
      </c>
      <c r="I17" s="77">
        <f t="shared" si="55"/>
        <v>30780</v>
      </c>
      <c r="J17" s="77">
        <f t="shared" si="55"/>
        <v>30780</v>
      </c>
      <c r="K17" s="77">
        <f t="shared" si="55"/>
        <v>30780</v>
      </c>
      <c r="L17" s="77">
        <f t="shared" si="55"/>
        <v>30780</v>
      </c>
      <c r="M17" s="77">
        <f t="shared" si="55"/>
        <v>30780</v>
      </c>
      <c r="N17" s="77">
        <f t="shared" si="25"/>
        <v>33550.200000000004</v>
      </c>
      <c r="O17" s="77">
        <f t="shared" ref="O17:Y17" si="56">N17</f>
        <v>33550.200000000004</v>
      </c>
      <c r="P17" s="77">
        <f t="shared" si="56"/>
        <v>33550.200000000004</v>
      </c>
      <c r="Q17" s="77">
        <f t="shared" si="56"/>
        <v>33550.200000000004</v>
      </c>
      <c r="R17" s="77">
        <f t="shared" si="56"/>
        <v>33550.200000000004</v>
      </c>
      <c r="S17" s="77">
        <f t="shared" si="56"/>
        <v>33550.200000000004</v>
      </c>
      <c r="T17" s="77">
        <f t="shared" si="56"/>
        <v>33550.200000000004</v>
      </c>
      <c r="U17" s="77">
        <f t="shared" si="56"/>
        <v>33550.200000000004</v>
      </c>
      <c r="V17" s="77">
        <f t="shared" si="56"/>
        <v>33550.200000000004</v>
      </c>
      <c r="W17" s="77">
        <f t="shared" si="56"/>
        <v>33550.200000000004</v>
      </c>
      <c r="X17" s="77">
        <f t="shared" si="56"/>
        <v>33550.200000000004</v>
      </c>
      <c r="Y17" s="77">
        <f t="shared" si="56"/>
        <v>33550.200000000004</v>
      </c>
      <c r="Z17" s="77">
        <f t="shared" si="27"/>
        <v>36737.469000000005</v>
      </c>
      <c r="AA17" s="77">
        <f t="shared" ref="AA17:AM17" si="57">Z17</f>
        <v>36737.469000000005</v>
      </c>
      <c r="AB17" s="77">
        <f t="shared" si="57"/>
        <v>36737.469000000005</v>
      </c>
      <c r="AC17" s="77">
        <f t="shared" si="57"/>
        <v>36737.469000000005</v>
      </c>
      <c r="AD17" s="77">
        <f t="shared" si="57"/>
        <v>36737.469000000005</v>
      </c>
      <c r="AE17" s="77">
        <f t="shared" si="57"/>
        <v>36737.469000000005</v>
      </c>
      <c r="AF17" s="77">
        <f t="shared" si="57"/>
        <v>36737.469000000005</v>
      </c>
      <c r="AG17" s="77">
        <f t="shared" si="57"/>
        <v>36737.469000000005</v>
      </c>
      <c r="AH17" s="77">
        <f t="shared" si="57"/>
        <v>36737.469000000005</v>
      </c>
      <c r="AI17" s="77">
        <f t="shared" si="57"/>
        <v>36737.469000000005</v>
      </c>
      <c r="AJ17" s="77">
        <f t="shared" si="57"/>
        <v>36737.469000000005</v>
      </c>
      <c r="AK17" s="77">
        <f t="shared" si="57"/>
        <v>36737.469000000005</v>
      </c>
      <c r="AL17" s="77">
        <f>AK17*(1+$E$5)</f>
        <v>40227.528555000004</v>
      </c>
      <c r="AM17" s="77">
        <f t="shared" si="57"/>
        <v>40227.528555000004</v>
      </c>
      <c r="AN17" s="77">
        <f t="shared" si="29"/>
        <v>40227.528555000004</v>
      </c>
      <c r="AO17" s="77">
        <f t="shared" si="30"/>
        <v>40227.528555000004</v>
      </c>
      <c r="AP17" s="77">
        <f t="shared" si="31"/>
        <v>40227.528555000004</v>
      </c>
      <c r="AQ17" s="77">
        <f t="shared" si="32"/>
        <v>40227.528555000004</v>
      </c>
      <c r="AR17" s="77">
        <f t="shared" si="33"/>
        <v>40227.528555000004</v>
      </c>
      <c r="AS17" s="77">
        <f t="shared" si="34"/>
        <v>40227.528555000004</v>
      </c>
      <c r="AT17" s="77">
        <f t="shared" si="35"/>
        <v>40227.528555000004</v>
      </c>
      <c r="AU17" s="77">
        <f t="shared" si="36"/>
        <v>40227.528555000004</v>
      </c>
      <c r="AV17" s="77">
        <f t="shared" si="37"/>
        <v>40227.528555000004</v>
      </c>
      <c r="AW17" s="77">
        <f t="shared" si="38"/>
        <v>40227.528555000004</v>
      </c>
      <c r="AX17" s="77">
        <f>AW17*(1+$F$5)</f>
        <v>44049.143767725007</v>
      </c>
      <c r="AY17" s="77">
        <f t="shared" si="38"/>
        <v>44049.143767725007</v>
      </c>
      <c r="AZ17" s="77">
        <f t="shared" si="39"/>
        <v>44049.143767725007</v>
      </c>
      <c r="BA17" s="77">
        <f t="shared" si="40"/>
        <v>44049.143767725007</v>
      </c>
      <c r="BB17" s="77">
        <f t="shared" si="41"/>
        <v>44049.143767725007</v>
      </c>
      <c r="BC17" s="77">
        <f t="shared" si="42"/>
        <v>44049.143767725007</v>
      </c>
      <c r="BD17" s="77">
        <f t="shared" si="43"/>
        <v>44049.143767725007</v>
      </c>
      <c r="BE17" s="77">
        <f t="shared" si="44"/>
        <v>44049.143767725007</v>
      </c>
      <c r="BF17" s="77">
        <f t="shared" si="45"/>
        <v>44049.143767725007</v>
      </c>
      <c r="BG17" s="77">
        <f t="shared" si="46"/>
        <v>44049.143767725007</v>
      </c>
      <c r="BH17" s="77">
        <f t="shared" si="47"/>
        <v>44049.143767725007</v>
      </c>
      <c r="BI17" s="77">
        <f t="shared" si="48"/>
        <v>44049.143767725007</v>
      </c>
    </row>
    <row r="18" spans="1:61" ht="15.75" customHeight="1" x14ac:dyDescent="0.35"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</row>
    <row r="19" spans="1:61" ht="15.75" customHeight="1" x14ac:dyDescent="0.35">
      <c r="A19" s="71" t="s">
        <v>111</v>
      </c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</row>
    <row r="20" spans="1:61" ht="15.75" customHeight="1" x14ac:dyDescent="0.35">
      <c r="A20" s="74" t="s">
        <v>112</v>
      </c>
      <c r="B20" s="78">
        <v>1</v>
      </c>
      <c r="C20" s="79">
        <f t="shared" ref="C20:M20" si="58">B20</f>
        <v>1</v>
      </c>
      <c r="D20" s="79">
        <f t="shared" si="58"/>
        <v>1</v>
      </c>
      <c r="E20" s="79">
        <f t="shared" si="58"/>
        <v>1</v>
      </c>
      <c r="F20" s="79">
        <f t="shared" si="58"/>
        <v>1</v>
      </c>
      <c r="G20" s="79">
        <f t="shared" si="58"/>
        <v>1</v>
      </c>
      <c r="H20" s="79">
        <f t="shared" si="58"/>
        <v>1</v>
      </c>
      <c r="I20" s="79">
        <f t="shared" si="58"/>
        <v>1</v>
      </c>
      <c r="J20" s="79">
        <f t="shared" si="58"/>
        <v>1</v>
      </c>
      <c r="K20" s="79">
        <f t="shared" si="58"/>
        <v>1</v>
      </c>
      <c r="L20" s="79">
        <f t="shared" si="58"/>
        <v>1</v>
      </c>
      <c r="M20" s="79">
        <f t="shared" si="58"/>
        <v>1</v>
      </c>
      <c r="N20" s="80">
        <v>2</v>
      </c>
      <c r="O20" s="79">
        <f t="shared" ref="O20:Y20" si="59">N20</f>
        <v>2</v>
      </c>
      <c r="P20" s="79">
        <f t="shared" si="59"/>
        <v>2</v>
      </c>
      <c r="Q20" s="79">
        <f t="shared" si="59"/>
        <v>2</v>
      </c>
      <c r="R20" s="79">
        <f t="shared" si="59"/>
        <v>2</v>
      </c>
      <c r="S20" s="79">
        <f t="shared" si="59"/>
        <v>2</v>
      </c>
      <c r="T20" s="79">
        <f t="shared" si="59"/>
        <v>2</v>
      </c>
      <c r="U20" s="79">
        <f t="shared" si="59"/>
        <v>2</v>
      </c>
      <c r="V20" s="79">
        <f t="shared" si="59"/>
        <v>2</v>
      </c>
      <c r="W20" s="79">
        <f t="shared" si="59"/>
        <v>2</v>
      </c>
      <c r="X20" s="79">
        <f t="shared" si="59"/>
        <v>2</v>
      </c>
      <c r="Y20" s="79">
        <f t="shared" si="59"/>
        <v>2</v>
      </c>
      <c r="Z20" s="80">
        <v>3</v>
      </c>
      <c r="AA20" s="79">
        <f t="shared" ref="AA20:AK20" si="60">Z20</f>
        <v>3</v>
      </c>
      <c r="AB20" s="79">
        <f t="shared" si="60"/>
        <v>3</v>
      </c>
      <c r="AC20" s="79">
        <f t="shared" si="60"/>
        <v>3</v>
      </c>
      <c r="AD20" s="79">
        <f t="shared" si="60"/>
        <v>3</v>
      </c>
      <c r="AE20" s="79">
        <f t="shared" si="60"/>
        <v>3</v>
      </c>
      <c r="AF20" s="79">
        <f t="shared" si="60"/>
        <v>3</v>
      </c>
      <c r="AG20" s="79">
        <f t="shared" si="60"/>
        <v>3</v>
      </c>
      <c r="AH20" s="79">
        <f t="shared" si="60"/>
        <v>3</v>
      </c>
      <c r="AI20" s="79">
        <f t="shared" si="60"/>
        <v>3</v>
      </c>
      <c r="AJ20" s="79">
        <f t="shared" si="60"/>
        <v>3</v>
      </c>
      <c r="AK20" s="79">
        <f t="shared" si="60"/>
        <v>3</v>
      </c>
      <c r="AL20" s="80">
        <v>4</v>
      </c>
      <c r="AM20" s="247">
        <v>4</v>
      </c>
      <c r="AN20" s="247">
        <v>4</v>
      </c>
      <c r="AO20" s="247">
        <v>4</v>
      </c>
      <c r="AP20" s="247">
        <v>4</v>
      </c>
      <c r="AQ20" s="247">
        <v>4</v>
      </c>
      <c r="AR20" s="247">
        <v>4</v>
      </c>
      <c r="AS20" s="247">
        <v>4</v>
      </c>
      <c r="AT20" s="247">
        <v>4</v>
      </c>
      <c r="AU20" s="247">
        <v>4</v>
      </c>
      <c r="AV20" s="247">
        <v>4</v>
      </c>
      <c r="AW20" s="247">
        <v>4</v>
      </c>
      <c r="AX20" s="80">
        <v>5</v>
      </c>
      <c r="AY20" s="247">
        <v>5</v>
      </c>
      <c r="AZ20" s="247">
        <v>5</v>
      </c>
      <c r="BA20" s="247">
        <v>5</v>
      </c>
      <c r="BB20" s="247">
        <v>5</v>
      </c>
      <c r="BC20" s="247">
        <v>5</v>
      </c>
      <c r="BD20" s="247">
        <v>5</v>
      </c>
      <c r="BE20" s="247">
        <v>5</v>
      </c>
      <c r="BF20" s="247">
        <v>5</v>
      </c>
      <c r="BG20" s="247">
        <v>5</v>
      </c>
      <c r="BH20" s="247">
        <v>5</v>
      </c>
      <c r="BI20" s="247">
        <v>5</v>
      </c>
    </row>
    <row r="21" spans="1:61" ht="15.75" customHeight="1" x14ac:dyDescent="0.35">
      <c r="A21" s="1" t="s">
        <v>113</v>
      </c>
      <c r="B21" s="81">
        <v>150</v>
      </c>
      <c r="C21" s="82">
        <f t="shared" ref="C21:AK21" si="61">ROUNDUP(B21*(1+C22),0)</f>
        <v>218</v>
      </c>
      <c r="D21" s="82">
        <f t="shared" si="61"/>
        <v>317</v>
      </c>
      <c r="E21" s="82">
        <f t="shared" si="61"/>
        <v>460</v>
      </c>
      <c r="F21" s="82">
        <f t="shared" si="61"/>
        <v>621</v>
      </c>
      <c r="G21" s="82">
        <f t="shared" si="61"/>
        <v>839</v>
      </c>
      <c r="H21" s="82">
        <f t="shared" si="61"/>
        <v>1133</v>
      </c>
      <c r="I21" s="82">
        <f t="shared" si="61"/>
        <v>1473</v>
      </c>
      <c r="J21" s="82">
        <f t="shared" si="61"/>
        <v>1915</v>
      </c>
      <c r="K21" s="82">
        <f t="shared" si="61"/>
        <v>2490</v>
      </c>
      <c r="L21" s="82">
        <f t="shared" si="61"/>
        <v>3237</v>
      </c>
      <c r="M21" s="82">
        <f t="shared" si="61"/>
        <v>4209</v>
      </c>
      <c r="N21" s="82">
        <f t="shared" si="61"/>
        <v>5051</v>
      </c>
      <c r="O21" s="82">
        <f t="shared" si="61"/>
        <v>6062</v>
      </c>
      <c r="P21" s="82">
        <f t="shared" si="61"/>
        <v>7275</v>
      </c>
      <c r="Q21" s="82">
        <f t="shared" si="61"/>
        <v>8730</v>
      </c>
      <c r="R21" s="82">
        <f t="shared" si="61"/>
        <v>10040</v>
      </c>
      <c r="S21" s="82">
        <f t="shared" si="61"/>
        <v>11546</v>
      </c>
      <c r="T21" s="82">
        <f t="shared" si="61"/>
        <v>13278</v>
      </c>
      <c r="U21" s="82">
        <f t="shared" si="61"/>
        <v>15270</v>
      </c>
      <c r="V21" s="82">
        <f t="shared" si="61"/>
        <v>17561</v>
      </c>
      <c r="W21" s="82">
        <f t="shared" si="61"/>
        <v>20196</v>
      </c>
      <c r="X21" s="82">
        <f t="shared" si="61"/>
        <v>23226</v>
      </c>
      <c r="Y21" s="82">
        <f t="shared" si="61"/>
        <v>26710</v>
      </c>
      <c r="Z21" s="82">
        <f t="shared" si="61"/>
        <v>30717</v>
      </c>
      <c r="AA21" s="82">
        <f t="shared" si="61"/>
        <v>35325</v>
      </c>
      <c r="AB21" s="82">
        <f t="shared" si="61"/>
        <v>40624</v>
      </c>
      <c r="AC21" s="82">
        <f t="shared" si="61"/>
        <v>46718</v>
      </c>
      <c r="AD21" s="82">
        <f t="shared" si="61"/>
        <v>53726</v>
      </c>
      <c r="AE21" s="82">
        <f t="shared" si="61"/>
        <v>61785</v>
      </c>
      <c r="AF21" s="82">
        <f t="shared" si="61"/>
        <v>67964</v>
      </c>
      <c r="AG21" s="82">
        <f t="shared" si="61"/>
        <v>74761</v>
      </c>
      <c r="AH21" s="82">
        <f t="shared" si="61"/>
        <v>82238</v>
      </c>
      <c r="AI21" s="82">
        <f t="shared" si="61"/>
        <v>90462</v>
      </c>
      <c r="AJ21" s="82">
        <f t="shared" si="61"/>
        <v>99509</v>
      </c>
      <c r="AK21" s="82">
        <f t="shared" si="61"/>
        <v>109460</v>
      </c>
      <c r="AL21" s="82">
        <f t="shared" ref="AL21" si="62">ROUNDUP(AK21*(1+AL22),0)</f>
        <v>109460</v>
      </c>
      <c r="AM21" s="82">
        <f t="shared" ref="AM21" si="63">ROUNDUP(AL21*(1+AM22),0)</f>
        <v>109460</v>
      </c>
      <c r="AN21" s="82">
        <f t="shared" ref="AN21" si="64">ROUNDUP(AM21*(1+AN22),0)</f>
        <v>109460</v>
      </c>
      <c r="AO21" s="82">
        <f t="shared" ref="AO21" si="65">ROUNDUP(AN21*(1+AO22),0)</f>
        <v>109460</v>
      </c>
      <c r="AP21" s="82">
        <f t="shared" ref="AP21" si="66">ROUNDUP(AO21*(1+AP22),0)</f>
        <v>109460</v>
      </c>
      <c r="AQ21" s="82">
        <f t="shared" ref="AQ21" si="67">ROUNDUP(AP21*(1+AQ22),0)</f>
        <v>109460</v>
      </c>
      <c r="AR21" s="82">
        <f t="shared" ref="AR21" si="68">ROUNDUP(AQ21*(1+AR22),0)</f>
        <v>109460</v>
      </c>
      <c r="AS21" s="82">
        <f t="shared" ref="AS21" si="69">ROUNDUP(AR21*(1+AS22),0)</f>
        <v>109460</v>
      </c>
      <c r="AT21" s="82">
        <f t="shared" ref="AT21" si="70">ROUNDUP(AS21*(1+AT22),0)</f>
        <v>109460</v>
      </c>
      <c r="AU21" s="82">
        <f t="shared" ref="AU21" si="71">ROUNDUP(AT21*(1+AU22),0)</f>
        <v>109460</v>
      </c>
      <c r="AV21" s="82">
        <f t="shared" ref="AV21" si="72">ROUNDUP(AU21*(1+AV22),0)</f>
        <v>109460</v>
      </c>
      <c r="AW21" s="82">
        <f t="shared" ref="AW21" si="73">ROUNDUP(AV21*(1+AW22),0)</f>
        <v>109460</v>
      </c>
      <c r="AX21" s="82">
        <f t="shared" ref="AX21" si="74">ROUNDUP(AW21*(1+AX22),0)</f>
        <v>109460</v>
      </c>
      <c r="AY21" s="82">
        <f t="shared" ref="AY21" si="75">ROUNDUP(AX21*(1+AY22),0)</f>
        <v>109460</v>
      </c>
      <c r="AZ21" s="82">
        <f t="shared" ref="AZ21" si="76">ROUNDUP(AY21*(1+AZ22),0)</f>
        <v>109460</v>
      </c>
      <c r="BA21" s="82">
        <f t="shared" ref="BA21" si="77">ROUNDUP(AZ21*(1+BA22),0)</f>
        <v>109460</v>
      </c>
      <c r="BB21" s="82">
        <f t="shared" ref="BB21" si="78">ROUNDUP(BA21*(1+BB22),0)</f>
        <v>109460</v>
      </c>
      <c r="BC21" s="82">
        <f t="shared" ref="BC21" si="79">ROUNDUP(BB21*(1+BC22),0)</f>
        <v>109460</v>
      </c>
      <c r="BD21" s="82">
        <f t="shared" ref="BD21" si="80">ROUNDUP(BC21*(1+BD22),0)</f>
        <v>109460</v>
      </c>
      <c r="BE21" s="82">
        <f t="shared" ref="BE21" si="81">ROUNDUP(BD21*(1+BE22),0)</f>
        <v>109460</v>
      </c>
      <c r="BF21" s="82">
        <f t="shared" ref="BF21" si="82">ROUNDUP(BE21*(1+BF22),0)</f>
        <v>109460</v>
      </c>
      <c r="BG21" s="82">
        <f t="shared" ref="BG21" si="83">ROUNDUP(BF21*(1+BG22),0)</f>
        <v>109460</v>
      </c>
      <c r="BH21" s="82">
        <f t="shared" ref="BH21" si="84">ROUNDUP(BG21*(1+BH22),0)</f>
        <v>109460</v>
      </c>
      <c r="BI21" s="82">
        <f t="shared" ref="BI21" si="85">ROUNDUP(BH21*(1+BI22),0)</f>
        <v>109460</v>
      </c>
    </row>
    <row r="22" spans="1:61" ht="15.75" customHeight="1" x14ac:dyDescent="0.35">
      <c r="A22" s="76" t="s">
        <v>114</v>
      </c>
      <c r="B22" s="83"/>
      <c r="C22" s="84">
        <f>'Supuestos '!D36</f>
        <v>0.45</v>
      </c>
      <c r="D22" s="85">
        <f>'Supuestos '!E36</f>
        <v>0.45</v>
      </c>
      <c r="E22" s="85">
        <f>'Supuestos '!F36</f>
        <v>0.45</v>
      </c>
      <c r="F22" s="85">
        <f>'Supuestos '!G36</f>
        <v>0.35</v>
      </c>
      <c r="G22" s="85">
        <f>'Supuestos '!H36</f>
        <v>0.35</v>
      </c>
      <c r="H22" s="85">
        <f>'Supuestos '!I36</f>
        <v>0.35</v>
      </c>
      <c r="I22" s="85">
        <f>'Supuestos '!J36</f>
        <v>0.3</v>
      </c>
      <c r="J22" s="85">
        <f>'Supuestos '!K36</f>
        <v>0.3</v>
      </c>
      <c r="K22" s="85">
        <f>'Supuestos '!L36</f>
        <v>0.3</v>
      </c>
      <c r="L22" s="85">
        <f>'Supuestos '!M36</f>
        <v>0.3</v>
      </c>
      <c r="M22" s="85">
        <f>'Supuestos '!N36</f>
        <v>0.3</v>
      </c>
      <c r="N22" s="85">
        <f>'Supuestos '!O36</f>
        <v>0.2</v>
      </c>
      <c r="O22" s="85">
        <f>'Supuestos '!P36</f>
        <v>0.2</v>
      </c>
      <c r="P22" s="85">
        <f>'Supuestos '!Q36</f>
        <v>0.2</v>
      </c>
      <c r="Q22" s="85">
        <f>'Supuestos '!R36</f>
        <v>0.2</v>
      </c>
      <c r="R22" s="85">
        <f>'Supuestos '!S36</f>
        <v>0.15</v>
      </c>
      <c r="S22" s="85">
        <f>'Supuestos '!T36</f>
        <v>0.15</v>
      </c>
      <c r="T22" s="85">
        <f>'Supuestos '!U36</f>
        <v>0.15</v>
      </c>
      <c r="U22" s="85">
        <f>'Supuestos '!V36</f>
        <v>0.15</v>
      </c>
      <c r="V22" s="85">
        <f>'Supuestos '!W36</f>
        <v>0.15</v>
      </c>
      <c r="W22" s="85">
        <f>'Supuestos '!X36</f>
        <v>0.15</v>
      </c>
      <c r="X22" s="85">
        <f>'Supuestos '!Y36</f>
        <v>0.15</v>
      </c>
      <c r="Y22" s="85">
        <f>'Supuestos '!Z36</f>
        <v>0.15</v>
      </c>
      <c r="Z22" s="85">
        <f>'Supuestos '!AA36</f>
        <v>0.15</v>
      </c>
      <c r="AA22" s="85">
        <f>'Supuestos '!AB36</f>
        <v>0.15</v>
      </c>
      <c r="AB22" s="85">
        <f>'Supuestos '!AC36</f>
        <v>0.15</v>
      </c>
      <c r="AC22" s="85">
        <f>'Supuestos '!AD36</f>
        <v>0.15</v>
      </c>
      <c r="AD22" s="85">
        <f>'Supuestos '!AE36</f>
        <v>0.15</v>
      </c>
      <c r="AE22" s="85">
        <f>'Supuestos '!AF36</f>
        <v>0.15</v>
      </c>
      <c r="AF22" s="85">
        <f>'Supuestos '!AG36</f>
        <v>0.1</v>
      </c>
      <c r="AG22" s="85">
        <f>'Supuestos '!AH36</f>
        <v>0.1</v>
      </c>
      <c r="AH22" s="85">
        <f>'Supuestos '!AI36</f>
        <v>0.1</v>
      </c>
      <c r="AI22" s="85">
        <f>'Supuestos '!AJ36</f>
        <v>0.1</v>
      </c>
      <c r="AJ22" s="85">
        <f>'Supuestos '!AK36</f>
        <v>0.1</v>
      </c>
      <c r="AK22" s="85">
        <f>'Supuestos '!AL36</f>
        <v>0.1</v>
      </c>
      <c r="AL22" s="85">
        <f>'Supuestos '!AM36</f>
        <v>0</v>
      </c>
      <c r="AM22" s="85">
        <f>'Supuestos '!AN36</f>
        <v>0</v>
      </c>
      <c r="AN22" s="85">
        <f>'Supuestos '!AO36</f>
        <v>0</v>
      </c>
      <c r="AO22" s="85">
        <f>'Supuestos '!AP36</f>
        <v>0</v>
      </c>
      <c r="AP22" s="85">
        <f>'Supuestos '!AQ36</f>
        <v>0</v>
      </c>
      <c r="AQ22" s="85">
        <f>'Supuestos '!AR36</f>
        <v>0</v>
      </c>
      <c r="AR22" s="85">
        <f>'Supuestos '!AS36</f>
        <v>0</v>
      </c>
      <c r="AS22" s="85">
        <f>'Supuestos '!AT36</f>
        <v>0</v>
      </c>
      <c r="AT22" s="85">
        <f>'Supuestos '!AU36</f>
        <v>0</v>
      </c>
      <c r="AU22" s="85">
        <f>'Supuestos '!AV36</f>
        <v>0</v>
      </c>
      <c r="AV22" s="85">
        <f>'Supuestos '!AW36</f>
        <v>0</v>
      </c>
      <c r="AW22" s="85">
        <f>'Supuestos '!AX36</f>
        <v>0</v>
      </c>
      <c r="AX22" s="85">
        <f>'Supuestos '!AY36</f>
        <v>0</v>
      </c>
      <c r="AY22" s="85">
        <f>'Supuestos '!AZ36</f>
        <v>0</v>
      </c>
      <c r="AZ22" s="85">
        <f>'Supuestos '!BA36</f>
        <v>0</v>
      </c>
      <c r="BA22" s="85">
        <f>'Supuestos '!BB36</f>
        <v>0</v>
      </c>
      <c r="BB22" s="85">
        <f>'Supuestos '!BC36</f>
        <v>0</v>
      </c>
      <c r="BC22" s="85">
        <f>'Supuestos '!BD36</f>
        <v>0</v>
      </c>
      <c r="BD22" s="85">
        <f>'Supuestos '!BE36</f>
        <v>0</v>
      </c>
      <c r="BE22" s="85">
        <f>'Supuestos '!BF36</f>
        <v>0</v>
      </c>
      <c r="BF22" s="85">
        <f>'Supuestos '!BG36</f>
        <v>0</v>
      </c>
      <c r="BG22" s="85">
        <f>'Supuestos '!BH36</f>
        <v>0</v>
      </c>
      <c r="BH22" s="85">
        <f>'Supuestos '!BI36</f>
        <v>0</v>
      </c>
      <c r="BI22" s="85">
        <f>'Supuestos '!BJ36</f>
        <v>0</v>
      </c>
    </row>
    <row r="23" spans="1:61" ht="15.75" customHeight="1" x14ac:dyDescent="0.35">
      <c r="A23" s="1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</row>
    <row r="24" spans="1:61" ht="15.75" customHeight="1" x14ac:dyDescent="0.35">
      <c r="A24" s="74" t="s">
        <v>290</v>
      </c>
      <c r="B24" s="86">
        <v>0.3</v>
      </c>
      <c r="C24" s="86">
        <f t="shared" ref="C24:AK24" si="86">B24</f>
        <v>0.3</v>
      </c>
      <c r="D24" s="86">
        <f t="shared" si="86"/>
        <v>0.3</v>
      </c>
      <c r="E24" s="86">
        <f t="shared" si="86"/>
        <v>0.3</v>
      </c>
      <c r="F24" s="86">
        <f t="shared" si="86"/>
        <v>0.3</v>
      </c>
      <c r="G24" s="86">
        <f t="shared" si="86"/>
        <v>0.3</v>
      </c>
      <c r="H24" s="86">
        <f t="shared" si="86"/>
        <v>0.3</v>
      </c>
      <c r="I24" s="86">
        <f t="shared" si="86"/>
        <v>0.3</v>
      </c>
      <c r="J24" s="86">
        <f t="shared" si="86"/>
        <v>0.3</v>
      </c>
      <c r="K24" s="86">
        <f t="shared" si="86"/>
        <v>0.3</v>
      </c>
      <c r="L24" s="86">
        <f t="shared" si="86"/>
        <v>0.3</v>
      </c>
      <c r="M24" s="86">
        <f t="shared" si="86"/>
        <v>0.3</v>
      </c>
      <c r="N24" s="87">
        <f t="shared" si="86"/>
        <v>0.3</v>
      </c>
      <c r="O24" s="86">
        <f t="shared" si="86"/>
        <v>0.3</v>
      </c>
      <c r="P24" s="86">
        <f t="shared" si="86"/>
        <v>0.3</v>
      </c>
      <c r="Q24" s="86">
        <f t="shared" si="86"/>
        <v>0.3</v>
      </c>
      <c r="R24" s="86">
        <f t="shared" si="86"/>
        <v>0.3</v>
      </c>
      <c r="S24" s="86">
        <f t="shared" si="86"/>
        <v>0.3</v>
      </c>
      <c r="T24" s="86">
        <f t="shared" si="86"/>
        <v>0.3</v>
      </c>
      <c r="U24" s="86">
        <f t="shared" si="86"/>
        <v>0.3</v>
      </c>
      <c r="V24" s="86">
        <f t="shared" si="86"/>
        <v>0.3</v>
      </c>
      <c r="W24" s="86">
        <f t="shared" si="86"/>
        <v>0.3</v>
      </c>
      <c r="X24" s="86">
        <f t="shared" si="86"/>
        <v>0.3</v>
      </c>
      <c r="Y24" s="86">
        <f t="shared" si="86"/>
        <v>0.3</v>
      </c>
      <c r="Z24" s="87">
        <f t="shared" si="86"/>
        <v>0.3</v>
      </c>
      <c r="AA24" s="86">
        <f t="shared" si="86"/>
        <v>0.3</v>
      </c>
      <c r="AB24" s="86">
        <f t="shared" si="86"/>
        <v>0.3</v>
      </c>
      <c r="AC24" s="86">
        <f t="shared" si="86"/>
        <v>0.3</v>
      </c>
      <c r="AD24" s="86">
        <f t="shared" si="86"/>
        <v>0.3</v>
      </c>
      <c r="AE24" s="86">
        <f t="shared" si="86"/>
        <v>0.3</v>
      </c>
      <c r="AF24" s="86">
        <f t="shared" si="86"/>
        <v>0.3</v>
      </c>
      <c r="AG24" s="86">
        <f t="shared" si="86"/>
        <v>0.3</v>
      </c>
      <c r="AH24" s="86">
        <f t="shared" si="86"/>
        <v>0.3</v>
      </c>
      <c r="AI24" s="86">
        <f t="shared" si="86"/>
        <v>0.3</v>
      </c>
      <c r="AJ24" s="86">
        <f t="shared" si="86"/>
        <v>0.3</v>
      </c>
      <c r="AK24" s="86">
        <f t="shared" si="86"/>
        <v>0.3</v>
      </c>
      <c r="AL24" s="86">
        <f t="shared" ref="AL24:AL27" si="87">AK24</f>
        <v>0.3</v>
      </c>
      <c r="AM24" s="86">
        <f t="shared" ref="AM24:AM27" si="88">AL24</f>
        <v>0.3</v>
      </c>
      <c r="AN24" s="86">
        <f t="shared" ref="AN24:AN27" si="89">AM24</f>
        <v>0.3</v>
      </c>
      <c r="AO24" s="86">
        <f t="shared" ref="AO24:AO27" si="90">AN24</f>
        <v>0.3</v>
      </c>
      <c r="AP24" s="86">
        <f t="shared" ref="AP24:AP27" si="91">AO24</f>
        <v>0.3</v>
      </c>
      <c r="AQ24" s="86">
        <f t="shared" ref="AQ24:AQ27" si="92">AP24</f>
        <v>0.3</v>
      </c>
      <c r="AR24" s="86">
        <f t="shared" ref="AR24:AR27" si="93">AQ24</f>
        <v>0.3</v>
      </c>
      <c r="AS24" s="86">
        <f t="shared" ref="AS24:AS27" si="94">AR24</f>
        <v>0.3</v>
      </c>
      <c r="AT24" s="86">
        <f t="shared" ref="AT24:AT27" si="95">AS24</f>
        <v>0.3</v>
      </c>
      <c r="AU24" s="86">
        <f t="shared" ref="AU24:AU27" si="96">AT24</f>
        <v>0.3</v>
      </c>
      <c r="AV24" s="86">
        <f t="shared" ref="AV24:AV27" si="97">AU24</f>
        <v>0.3</v>
      </c>
      <c r="AW24" s="86">
        <f t="shared" ref="AW24:AW27" si="98">AV24</f>
        <v>0.3</v>
      </c>
      <c r="AX24" s="86">
        <f t="shared" ref="AX24:AX27" si="99">AW24</f>
        <v>0.3</v>
      </c>
      <c r="AY24" s="86">
        <f t="shared" ref="AY24:AY27" si="100">AX24</f>
        <v>0.3</v>
      </c>
      <c r="AZ24" s="86">
        <f t="shared" ref="AZ24:AZ27" si="101">AY24</f>
        <v>0.3</v>
      </c>
      <c r="BA24" s="86">
        <f t="shared" ref="BA24:BA27" si="102">AZ24</f>
        <v>0.3</v>
      </c>
      <c r="BB24" s="86">
        <f t="shared" ref="BB24:BB27" si="103">BA24</f>
        <v>0.3</v>
      </c>
      <c r="BC24" s="86">
        <f t="shared" ref="BC24:BC27" si="104">BB24</f>
        <v>0.3</v>
      </c>
      <c r="BD24" s="86">
        <f t="shared" ref="BD24:BD27" si="105">BC24</f>
        <v>0.3</v>
      </c>
      <c r="BE24" s="86">
        <f t="shared" ref="BE24:BE27" si="106">BD24</f>
        <v>0.3</v>
      </c>
      <c r="BF24" s="86">
        <f t="shared" ref="BF24:BF27" si="107">BE24</f>
        <v>0.3</v>
      </c>
      <c r="BG24" s="86">
        <f t="shared" ref="BG24:BG27" si="108">BF24</f>
        <v>0.3</v>
      </c>
      <c r="BH24" s="86">
        <f t="shared" ref="BH24:BH27" si="109">BG24</f>
        <v>0.3</v>
      </c>
      <c r="BI24" s="86">
        <f t="shared" ref="BI24:BI27" si="110">BH24</f>
        <v>0.3</v>
      </c>
    </row>
    <row r="25" spans="1:61" ht="15.75" customHeight="1" x14ac:dyDescent="0.35">
      <c r="A25" s="158" t="s">
        <v>291</v>
      </c>
      <c r="B25" s="36">
        <v>0.2</v>
      </c>
      <c r="C25" s="36">
        <f t="shared" ref="C25:AK25" si="111">B25</f>
        <v>0.2</v>
      </c>
      <c r="D25" s="36">
        <f t="shared" si="111"/>
        <v>0.2</v>
      </c>
      <c r="E25" s="36">
        <f t="shared" si="111"/>
        <v>0.2</v>
      </c>
      <c r="F25" s="36">
        <f t="shared" si="111"/>
        <v>0.2</v>
      </c>
      <c r="G25" s="36">
        <f t="shared" si="111"/>
        <v>0.2</v>
      </c>
      <c r="H25" s="36">
        <f t="shared" si="111"/>
        <v>0.2</v>
      </c>
      <c r="I25" s="36">
        <f t="shared" si="111"/>
        <v>0.2</v>
      </c>
      <c r="J25" s="36">
        <f t="shared" si="111"/>
        <v>0.2</v>
      </c>
      <c r="K25" s="36">
        <f t="shared" si="111"/>
        <v>0.2</v>
      </c>
      <c r="L25" s="36">
        <f t="shared" si="111"/>
        <v>0.2</v>
      </c>
      <c r="M25" s="36">
        <f t="shared" si="111"/>
        <v>0.2</v>
      </c>
      <c r="N25" s="88">
        <f t="shared" si="111"/>
        <v>0.2</v>
      </c>
      <c r="O25" s="36">
        <f t="shared" si="111"/>
        <v>0.2</v>
      </c>
      <c r="P25" s="36">
        <f t="shared" si="111"/>
        <v>0.2</v>
      </c>
      <c r="Q25" s="36">
        <f t="shared" si="111"/>
        <v>0.2</v>
      </c>
      <c r="R25" s="36">
        <f t="shared" si="111"/>
        <v>0.2</v>
      </c>
      <c r="S25" s="36">
        <f t="shared" si="111"/>
        <v>0.2</v>
      </c>
      <c r="T25" s="36">
        <f t="shared" si="111"/>
        <v>0.2</v>
      </c>
      <c r="U25" s="36">
        <f t="shared" si="111"/>
        <v>0.2</v>
      </c>
      <c r="V25" s="36">
        <f t="shared" si="111"/>
        <v>0.2</v>
      </c>
      <c r="W25" s="36">
        <f t="shared" si="111"/>
        <v>0.2</v>
      </c>
      <c r="X25" s="36">
        <f t="shared" si="111"/>
        <v>0.2</v>
      </c>
      <c r="Y25" s="36">
        <f t="shared" si="111"/>
        <v>0.2</v>
      </c>
      <c r="Z25" s="88">
        <f t="shared" si="111"/>
        <v>0.2</v>
      </c>
      <c r="AA25" s="36">
        <f t="shared" si="111"/>
        <v>0.2</v>
      </c>
      <c r="AB25" s="36">
        <f t="shared" si="111"/>
        <v>0.2</v>
      </c>
      <c r="AC25" s="36">
        <f t="shared" si="111"/>
        <v>0.2</v>
      </c>
      <c r="AD25" s="36">
        <f t="shared" si="111"/>
        <v>0.2</v>
      </c>
      <c r="AE25" s="36">
        <f t="shared" si="111"/>
        <v>0.2</v>
      </c>
      <c r="AF25" s="36">
        <f t="shared" si="111"/>
        <v>0.2</v>
      </c>
      <c r="AG25" s="36">
        <f t="shared" si="111"/>
        <v>0.2</v>
      </c>
      <c r="AH25" s="36">
        <f t="shared" si="111"/>
        <v>0.2</v>
      </c>
      <c r="AI25" s="36">
        <f t="shared" si="111"/>
        <v>0.2</v>
      </c>
      <c r="AJ25" s="36">
        <f t="shared" si="111"/>
        <v>0.2</v>
      </c>
      <c r="AK25" s="36">
        <f t="shared" si="111"/>
        <v>0.2</v>
      </c>
      <c r="AL25" s="97">
        <f t="shared" si="87"/>
        <v>0.2</v>
      </c>
      <c r="AM25" s="97">
        <f t="shared" si="88"/>
        <v>0.2</v>
      </c>
      <c r="AN25" s="97">
        <f t="shared" si="89"/>
        <v>0.2</v>
      </c>
      <c r="AO25" s="97">
        <f t="shared" si="90"/>
        <v>0.2</v>
      </c>
      <c r="AP25" s="97">
        <f t="shared" si="91"/>
        <v>0.2</v>
      </c>
      <c r="AQ25" s="97">
        <f t="shared" si="92"/>
        <v>0.2</v>
      </c>
      <c r="AR25" s="97">
        <f t="shared" si="93"/>
        <v>0.2</v>
      </c>
      <c r="AS25" s="97">
        <f t="shared" si="94"/>
        <v>0.2</v>
      </c>
      <c r="AT25" s="97">
        <f t="shared" si="95"/>
        <v>0.2</v>
      </c>
      <c r="AU25" s="97">
        <f t="shared" si="96"/>
        <v>0.2</v>
      </c>
      <c r="AV25" s="97">
        <f t="shared" si="97"/>
        <v>0.2</v>
      </c>
      <c r="AW25" s="97">
        <f t="shared" si="98"/>
        <v>0.2</v>
      </c>
      <c r="AX25" s="97">
        <f t="shared" si="99"/>
        <v>0.2</v>
      </c>
      <c r="AY25" s="97">
        <f t="shared" si="100"/>
        <v>0.2</v>
      </c>
      <c r="AZ25" s="97">
        <f t="shared" si="101"/>
        <v>0.2</v>
      </c>
      <c r="BA25" s="97">
        <f t="shared" si="102"/>
        <v>0.2</v>
      </c>
      <c r="BB25" s="97">
        <f t="shared" si="103"/>
        <v>0.2</v>
      </c>
      <c r="BC25" s="97">
        <f t="shared" si="104"/>
        <v>0.2</v>
      </c>
      <c r="BD25" s="97">
        <f t="shared" si="105"/>
        <v>0.2</v>
      </c>
      <c r="BE25" s="97">
        <f t="shared" si="106"/>
        <v>0.2</v>
      </c>
      <c r="BF25" s="97">
        <f t="shared" si="107"/>
        <v>0.2</v>
      </c>
      <c r="BG25" s="97">
        <f t="shared" si="108"/>
        <v>0.2</v>
      </c>
      <c r="BH25" s="97">
        <f t="shared" si="109"/>
        <v>0.2</v>
      </c>
      <c r="BI25" s="97">
        <f t="shared" si="110"/>
        <v>0.2</v>
      </c>
    </row>
    <row r="26" spans="1:61" ht="15.75" customHeight="1" x14ac:dyDescent="0.35">
      <c r="A26" s="158" t="s">
        <v>292</v>
      </c>
      <c r="B26" s="36">
        <v>0.25</v>
      </c>
      <c r="C26" s="36">
        <f t="shared" ref="C26:AK26" si="112">B26</f>
        <v>0.25</v>
      </c>
      <c r="D26" s="36">
        <f t="shared" si="112"/>
        <v>0.25</v>
      </c>
      <c r="E26" s="36">
        <f t="shared" si="112"/>
        <v>0.25</v>
      </c>
      <c r="F26" s="36">
        <f t="shared" si="112"/>
        <v>0.25</v>
      </c>
      <c r="G26" s="36">
        <f t="shared" si="112"/>
        <v>0.25</v>
      </c>
      <c r="H26" s="36">
        <f t="shared" si="112"/>
        <v>0.25</v>
      </c>
      <c r="I26" s="36">
        <f t="shared" si="112"/>
        <v>0.25</v>
      </c>
      <c r="J26" s="36">
        <f t="shared" si="112"/>
        <v>0.25</v>
      </c>
      <c r="K26" s="36">
        <f t="shared" si="112"/>
        <v>0.25</v>
      </c>
      <c r="L26" s="36">
        <f t="shared" si="112"/>
        <v>0.25</v>
      </c>
      <c r="M26" s="36">
        <f t="shared" si="112"/>
        <v>0.25</v>
      </c>
      <c r="N26" s="88">
        <f t="shared" si="112"/>
        <v>0.25</v>
      </c>
      <c r="O26" s="36">
        <f t="shared" si="112"/>
        <v>0.25</v>
      </c>
      <c r="P26" s="36">
        <f t="shared" si="112"/>
        <v>0.25</v>
      </c>
      <c r="Q26" s="36">
        <f t="shared" si="112"/>
        <v>0.25</v>
      </c>
      <c r="R26" s="36">
        <f t="shared" si="112"/>
        <v>0.25</v>
      </c>
      <c r="S26" s="36">
        <f t="shared" si="112"/>
        <v>0.25</v>
      </c>
      <c r="T26" s="36">
        <f t="shared" si="112"/>
        <v>0.25</v>
      </c>
      <c r="U26" s="36">
        <f t="shared" si="112"/>
        <v>0.25</v>
      </c>
      <c r="V26" s="36">
        <f t="shared" si="112"/>
        <v>0.25</v>
      </c>
      <c r="W26" s="36">
        <f t="shared" si="112"/>
        <v>0.25</v>
      </c>
      <c r="X26" s="36">
        <f t="shared" si="112"/>
        <v>0.25</v>
      </c>
      <c r="Y26" s="36">
        <f t="shared" si="112"/>
        <v>0.25</v>
      </c>
      <c r="Z26" s="88">
        <f t="shared" si="112"/>
        <v>0.25</v>
      </c>
      <c r="AA26" s="36">
        <f t="shared" si="112"/>
        <v>0.25</v>
      </c>
      <c r="AB26" s="36">
        <f t="shared" si="112"/>
        <v>0.25</v>
      </c>
      <c r="AC26" s="36">
        <f t="shared" si="112"/>
        <v>0.25</v>
      </c>
      <c r="AD26" s="36">
        <f t="shared" si="112"/>
        <v>0.25</v>
      </c>
      <c r="AE26" s="36">
        <f t="shared" si="112"/>
        <v>0.25</v>
      </c>
      <c r="AF26" s="36">
        <f t="shared" si="112"/>
        <v>0.25</v>
      </c>
      <c r="AG26" s="36">
        <f t="shared" si="112"/>
        <v>0.25</v>
      </c>
      <c r="AH26" s="36">
        <f t="shared" si="112"/>
        <v>0.25</v>
      </c>
      <c r="AI26" s="36">
        <f t="shared" si="112"/>
        <v>0.25</v>
      </c>
      <c r="AJ26" s="36">
        <f t="shared" si="112"/>
        <v>0.25</v>
      </c>
      <c r="AK26" s="36">
        <f t="shared" si="112"/>
        <v>0.25</v>
      </c>
      <c r="AL26" s="97">
        <f t="shared" si="87"/>
        <v>0.25</v>
      </c>
      <c r="AM26" s="97">
        <f t="shared" si="88"/>
        <v>0.25</v>
      </c>
      <c r="AN26" s="97">
        <f t="shared" si="89"/>
        <v>0.25</v>
      </c>
      <c r="AO26" s="97">
        <f t="shared" si="90"/>
        <v>0.25</v>
      </c>
      <c r="AP26" s="97">
        <f t="shared" si="91"/>
        <v>0.25</v>
      </c>
      <c r="AQ26" s="97">
        <f t="shared" si="92"/>
        <v>0.25</v>
      </c>
      <c r="AR26" s="97">
        <f t="shared" si="93"/>
        <v>0.25</v>
      </c>
      <c r="AS26" s="97">
        <f t="shared" si="94"/>
        <v>0.25</v>
      </c>
      <c r="AT26" s="97">
        <f t="shared" si="95"/>
        <v>0.25</v>
      </c>
      <c r="AU26" s="97">
        <f t="shared" si="96"/>
        <v>0.25</v>
      </c>
      <c r="AV26" s="97">
        <f t="shared" si="97"/>
        <v>0.25</v>
      </c>
      <c r="AW26" s="97">
        <f t="shared" si="98"/>
        <v>0.25</v>
      </c>
      <c r="AX26" s="97">
        <f t="shared" si="99"/>
        <v>0.25</v>
      </c>
      <c r="AY26" s="97">
        <f t="shared" si="100"/>
        <v>0.25</v>
      </c>
      <c r="AZ26" s="97">
        <f t="shared" si="101"/>
        <v>0.25</v>
      </c>
      <c r="BA26" s="97">
        <f t="shared" si="102"/>
        <v>0.25</v>
      </c>
      <c r="BB26" s="97">
        <f t="shared" si="103"/>
        <v>0.25</v>
      </c>
      <c r="BC26" s="97">
        <f t="shared" si="104"/>
        <v>0.25</v>
      </c>
      <c r="BD26" s="97">
        <f t="shared" si="105"/>
        <v>0.25</v>
      </c>
      <c r="BE26" s="97">
        <f t="shared" si="106"/>
        <v>0.25</v>
      </c>
      <c r="BF26" s="97">
        <f t="shared" si="107"/>
        <v>0.25</v>
      </c>
      <c r="BG26" s="97">
        <f t="shared" si="108"/>
        <v>0.25</v>
      </c>
      <c r="BH26" s="97">
        <f t="shared" si="109"/>
        <v>0.25</v>
      </c>
      <c r="BI26" s="97">
        <f t="shared" si="110"/>
        <v>0.25</v>
      </c>
    </row>
    <row r="27" spans="1:61" ht="15.75" customHeight="1" x14ac:dyDescent="0.35">
      <c r="A27" s="76" t="s">
        <v>293</v>
      </c>
      <c r="B27" s="89">
        <v>0.25</v>
      </c>
      <c r="C27" s="89">
        <f t="shared" ref="C27:AK27" si="113">B27</f>
        <v>0.25</v>
      </c>
      <c r="D27" s="89">
        <f t="shared" si="113"/>
        <v>0.25</v>
      </c>
      <c r="E27" s="89">
        <f t="shared" si="113"/>
        <v>0.25</v>
      </c>
      <c r="F27" s="89">
        <f t="shared" si="113"/>
        <v>0.25</v>
      </c>
      <c r="G27" s="89">
        <f t="shared" si="113"/>
        <v>0.25</v>
      </c>
      <c r="H27" s="89">
        <f t="shared" si="113"/>
        <v>0.25</v>
      </c>
      <c r="I27" s="89">
        <f t="shared" si="113"/>
        <v>0.25</v>
      </c>
      <c r="J27" s="89">
        <f t="shared" si="113"/>
        <v>0.25</v>
      </c>
      <c r="K27" s="89">
        <f t="shared" si="113"/>
        <v>0.25</v>
      </c>
      <c r="L27" s="89">
        <f t="shared" si="113"/>
        <v>0.25</v>
      </c>
      <c r="M27" s="89">
        <f t="shared" si="113"/>
        <v>0.25</v>
      </c>
      <c r="N27" s="84">
        <f t="shared" si="113"/>
        <v>0.25</v>
      </c>
      <c r="O27" s="89">
        <f t="shared" si="113"/>
        <v>0.25</v>
      </c>
      <c r="P27" s="89">
        <f t="shared" si="113"/>
        <v>0.25</v>
      </c>
      <c r="Q27" s="89">
        <f t="shared" si="113"/>
        <v>0.25</v>
      </c>
      <c r="R27" s="89">
        <f t="shared" si="113"/>
        <v>0.25</v>
      </c>
      <c r="S27" s="89">
        <f t="shared" si="113"/>
        <v>0.25</v>
      </c>
      <c r="T27" s="89">
        <f t="shared" si="113"/>
        <v>0.25</v>
      </c>
      <c r="U27" s="89">
        <f t="shared" si="113"/>
        <v>0.25</v>
      </c>
      <c r="V27" s="89">
        <f t="shared" si="113"/>
        <v>0.25</v>
      </c>
      <c r="W27" s="89">
        <f t="shared" si="113"/>
        <v>0.25</v>
      </c>
      <c r="X27" s="89">
        <f t="shared" si="113"/>
        <v>0.25</v>
      </c>
      <c r="Y27" s="89">
        <f t="shared" si="113"/>
        <v>0.25</v>
      </c>
      <c r="Z27" s="84">
        <f t="shared" si="113"/>
        <v>0.25</v>
      </c>
      <c r="AA27" s="89">
        <f t="shared" si="113"/>
        <v>0.25</v>
      </c>
      <c r="AB27" s="89">
        <f t="shared" si="113"/>
        <v>0.25</v>
      </c>
      <c r="AC27" s="89">
        <f t="shared" si="113"/>
        <v>0.25</v>
      </c>
      <c r="AD27" s="89">
        <f t="shared" si="113"/>
        <v>0.25</v>
      </c>
      <c r="AE27" s="89">
        <f t="shared" si="113"/>
        <v>0.25</v>
      </c>
      <c r="AF27" s="89">
        <f t="shared" si="113"/>
        <v>0.25</v>
      </c>
      <c r="AG27" s="89">
        <f t="shared" si="113"/>
        <v>0.25</v>
      </c>
      <c r="AH27" s="89">
        <f t="shared" si="113"/>
        <v>0.25</v>
      </c>
      <c r="AI27" s="89">
        <f t="shared" si="113"/>
        <v>0.25</v>
      </c>
      <c r="AJ27" s="89">
        <f t="shared" si="113"/>
        <v>0.25</v>
      </c>
      <c r="AK27" s="89">
        <f t="shared" si="113"/>
        <v>0.25</v>
      </c>
      <c r="AL27" s="89">
        <f t="shared" si="87"/>
        <v>0.25</v>
      </c>
      <c r="AM27" s="89">
        <f t="shared" si="88"/>
        <v>0.25</v>
      </c>
      <c r="AN27" s="89">
        <f t="shared" si="89"/>
        <v>0.25</v>
      </c>
      <c r="AO27" s="89">
        <f t="shared" si="90"/>
        <v>0.25</v>
      </c>
      <c r="AP27" s="89">
        <f t="shared" si="91"/>
        <v>0.25</v>
      </c>
      <c r="AQ27" s="89">
        <f t="shared" si="92"/>
        <v>0.25</v>
      </c>
      <c r="AR27" s="89">
        <f t="shared" si="93"/>
        <v>0.25</v>
      </c>
      <c r="AS27" s="89">
        <f t="shared" si="94"/>
        <v>0.25</v>
      </c>
      <c r="AT27" s="89">
        <f t="shared" si="95"/>
        <v>0.25</v>
      </c>
      <c r="AU27" s="89">
        <f t="shared" si="96"/>
        <v>0.25</v>
      </c>
      <c r="AV27" s="89">
        <f t="shared" si="97"/>
        <v>0.25</v>
      </c>
      <c r="AW27" s="89">
        <f t="shared" si="98"/>
        <v>0.25</v>
      </c>
      <c r="AX27" s="89">
        <f t="shared" si="99"/>
        <v>0.25</v>
      </c>
      <c r="AY27" s="89">
        <f t="shared" si="100"/>
        <v>0.25</v>
      </c>
      <c r="AZ27" s="89">
        <f t="shared" si="101"/>
        <v>0.25</v>
      </c>
      <c r="BA27" s="89">
        <f t="shared" si="102"/>
        <v>0.25</v>
      </c>
      <c r="BB27" s="89">
        <f t="shared" si="103"/>
        <v>0.25</v>
      </c>
      <c r="BC27" s="89">
        <f t="shared" si="104"/>
        <v>0.25</v>
      </c>
      <c r="BD27" s="89">
        <f t="shared" si="105"/>
        <v>0.25</v>
      </c>
      <c r="BE27" s="89">
        <f t="shared" si="106"/>
        <v>0.25</v>
      </c>
      <c r="BF27" s="89">
        <f t="shared" si="107"/>
        <v>0.25</v>
      </c>
      <c r="BG27" s="89">
        <f t="shared" si="108"/>
        <v>0.25</v>
      </c>
      <c r="BH27" s="89">
        <f t="shared" si="109"/>
        <v>0.25</v>
      </c>
      <c r="BI27" s="89">
        <f t="shared" si="110"/>
        <v>0.25</v>
      </c>
    </row>
    <row r="28" spans="1:61" ht="15.75" customHeight="1" x14ac:dyDescent="0.35">
      <c r="A28" s="1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</row>
    <row r="29" spans="1:61" ht="15.75" customHeight="1" x14ac:dyDescent="0.35">
      <c r="A29" s="74" t="s">
        <v>290</v>
      </c>
      <c r="B29" s="75">
        <f t="shared" ref="B29:AK29" si="114">B24*B$33</f>
        <v>30</v>
      </c>
      <c r="C29" s="75">
        <v>65.399999999999991</v>
      </c>
      <c r="D29" s="75">
        <f t="shared" si="114"/>
        <v>95.1</v>
      </c>
      <c r="E29" s="75">
        <f t="shared" si="114"/>
        <v>138</v>
      </c>
      <c r="F29" s="75">
        <f t="shared" si="114"/>
        <v>186.29999999999998</v>
      </c>
      <c r="G29" s="75">
        <f t="shared" si="114"/>
        <v>251.7</v>
      </c>
      <c r="H29" s="75">
        <f t="shared" si="114"/>
        <v>259.2</v>
      </c>
      <c r="I29" s="75">
        <f t="shared" si="114"/>
        <v>259.2</v>
      </c>
      <c r="J29" s="75">
        <f t="shared" si="114"/>
        <v>259.2</v>
      </c>
      <c r="K29" s="75">
        <f t="shared" si="114"/>
        <v>259.2</v>
      </c>
      <c r="L29" s="75">
        <f t="shared" si="114"/>
        <v>259.2</v>
      </c>
      <c r="M29" s="75">
        <f t="shared" si="114"/>
        <v>259.2</v>
      </c>
      <c r="N29" s="75">
        <f t="shared" si="114"/>
        <v>432</v>
      </c>
      <c r="O29" s="75">
        <f t="shared" si="114"/>
        <v>432</v>
      </c>
      <c r="P29" s="75">
        <f t="shared" si="114"/>
        <v>432</v>
      </c>
      <c r="Q29" s="75">
        <f t="shared" si="114"/>
        <v>432</v>
      </c>
      <c r="R29" s="75">
        <f t="shared" si="114"/>
        <v>432</v>
      </c>
      <c r="S29" s="75">
        <f t="shared" si="114"/>
        <v>432</v>
      </c>
      <c r="T29" s="75">
        <f t="shared" si="114"/>
        <v>432</v>
      </c>
      <c r="U29" s="75">
        <f t="shared" si="114"/>
        <v>432</v>
      </c>
      <c r="V29" s="75">
        <f t="shared" si="114"/>
        <v>432</v>
      </c>
      <c r="W29" s="75">
        <f t="shared" si="114"/>
        <v>432</v>
      </c>
      <c r="X29" s="75">
        <f t="shared" si="114"/>
        <v>432</v>
      </c>
      <c r="Y29" s="75">
        <f t="shared" si="114"/>
        <v>432</v>
      </c>
      <c r="Z29" s="75">
        <f t="shared" si="114"/>
        <v>518.4</v>
      </c>
      <c r="AA29" s="75">
        <f t="shared" si="114"/>
        <v>518.4</v>
      </c>
      <c r="AB29" s="75">
        <f t="shared" si="114"/>
        <v>518.4</v>
      </c>
      <c r="AC29" s="75">
        <f t="shared" si="114"/>
        <v>518.4</v>
      </c>
      <c r="AD29" s="75">
        <f t="shared" si="114"/>
        <v>518.4</v>
      </c>
      <c r="AE29" s="75">
        <f t="shared" si="114"/>
        <v>518.4</v>
      </c>
      <c r="AF29" s="75">
        <f t="shared" si="114"/>
        <v>518.4</v>
      </c>
      <c r="AG29" s="75">
        <f t="shared" si="114"/>
        <v>518.4</v>
      </c>
      <c r="AH29" s="75">
        <f t="shared" si="114"/>
        <v>518.4</v>
      </c>
      <c r="AI29" s="75">
        <f t="shared" si="114"/>
        <v>518.4</v>
      </c>
      <c r="AJ29" s="75">
        <f t="shared" si="114"/>
        <v>518.4</v>
      </c>
      <c r="AK29" s="75">
        <f t="shared" si="114"/>
        <v>518.4</v>
      </c>
      <c r="AL29" s="102">
        <f t="shared" ref="AL29:BI29" si="115">AL24*AL$33</f>
        <v>518.4</v>
      </c>
      <c r="AM29" s="102">
        <f t="shared" si="115"/>
        <v>518.4</v>
      </c>
      <c r="AN29" s="102">
        <f t="shared" si="115"/>
        <v>518.4</v>
      </c>
      <c r="AO29" s="102">
        <f t="shared" si="115"/>
        <v>518.4</v>
      </c>
      <c r="AP29" s="102">
        <f t="shared" si="115"/>
        <v>518.4</v>
      </c>
      <c r="AQ29" s="102">
        <f t="shared" si="115"/>
        <v>518.4</v>
      </c>
      <c r="AR29" s="102">
        <f t="shared" si="115"/>
        <v>518.4</v>
      </c>
      <c r="AS29" s="102">
        <f t="shared" si="115"/>
        <v>518.4</v>
      </c>
      <c r="AT29" s="102">
        <f t="shared" si="115"/>
        <v>518.4</v>
      </c>
      <c r="AU29" s="102">
        <f t="shared" si="115"/>
        <v>518.4</v>
      </c>
      <c r="AV29" s="102">
        <f t="shared" si="115"/>
        <v>518.4</v>
      </c>
      <c r="AW29" s="102">
        <f t="shared" si="115"/>
        <v>518.4</v>
      </c>
      <c r="AX29" s="102">
        <f t="shared" si="115"/>
        <v>518.4</v>
      </c>
      <c r="AY29" s="102">
        <f t="shared" si="115"/>
        <v>518.4</v>
      </c>
      <c r="AZ29" s="102">
        <f t="shared" si="115"/>
        <v>518.4</v>
      </c>
      <c r="BA29" s="102">
        <f t="shared" si="115"/>
        <v>518.4</v>
      </c>
      <c r="BB29" s="102">
        <f t="shared" si="115"/>
        <v>518.4</v>
      </c>
      <c r="BC29" s="102">
        <f t="shared" si="115"/>
        <v>518.4</v>
      </c>
      <c r="BD29" s="102">
        <f t="shared" si="115"/>
        <v>518.4</v>
      </c>
      <c r="BE29" s="102">
        <f t="shared" si="115"/>
        <v>518.4</v>
      </c>
      <c r="BF29" s="102">
        <f t="shared" si="115"/>
        <v>518.4</v>
      </c>
      <c r="BG29" s="102">
        <f t="shared" si="115"/>
        <v>518.4</v>
      </c>
      <c r="BH29" s="102">
        <f t="shared" si="115"/>
        <v>518.4</v>
      </c>
      <c r="BI29" s="102">
        <f t="shared" si="115"/>
        <v>518.4</v>
      </c>
    </row>
    <row r="30" spans="1:61" ht="15.75" customHeight="1" x14ac:dyDescent="0.35">
      <c r="A30" s="158" t="s">
        <v>291</v>
      </c>
      <c r="B30" s="34">
        <f t="shared" ref="B30:AK30" si="116">B25*B$33</f>
        <v>20</v>
      </c>
      <c r="C30" s="34">
        <v>43.6</v>
      </c>
      <c r="D30" s="34">
        <f t="shared" si="116"/>
        <v>63.400000000000006</v>
      </c>
      <c r="E30" s="34">
        <f t="shared" si="116"/>
        <v>92</v>
      </c>
      <c r="F30" s="34">
        <f t="shared" si="116"/>
        <v>124.2</v>
      </c>
      <c r="G30" s="34">
        <f t="shared" si="116"/>
        <v>167.8</v>
      </c>
      <c r="H30" s="34">
        <f t="shared" si="116"/>
        <v>172.8</v>
      </c>
      <c r="I30" s="34">
        <f t="shared" si="116"/>
        <v>172.8</v>
      </c>
      <c r="J30" s="34">
        <f t="shared" si="116"/>
        <v>172.8</v>
      </c>
      <c r="K30" s="34">
        <f t="shared" si="116"/>
        <v>172.8</v>
      </c>
      <c r="L30" s="34">
        <f t="shared" si="116"/>
        <v>172.8</v>
      </c>
      <c r="M30" s="34">
        <f t="shared" si="116"/>
        <v>172.8</v>
      </c>
      <c r="N30" s="34">
        <f t="shared" si="116"/>
        <v>288</v>
      </c>
      <c r="O30" s="34">
        <f t="shared" si="116"/>
        <v>288</v>
      </c>
      <c r="P30" s="34">
        <f t="shared" si="116"/>
        <v>288</v>
      </c>
      <c r="Q30" s="34">
        <f t="shared" si="116"/>
        <v>288</v>
      </c>
      <c r="R30" s="34">
        <f t="shared" si="116"/>
        <v>288</v>
      </c>
      <c r="S30" s="34">
        <f t="shared" si="116"/>
        <v>288</v>
      </c>
      <c r="T30" s="34">
        <f t="shared" si="116"/>
        <v>288</v>
      </c>
      <c r="U30" s="34">
        <f t="shared" si="116"/>
        <v>288</v>
      </c>
      <c r="V30" s="34">
        <f t="shared" si="116"/>
        <v>288</v>
      </c>
      <c r="W30" s="34">
        <f t="shared" si="116"/>
        <v>288</v>
      </c>
      <c r="X30" s="34">
        <f t="shared" si="116"/>
        <v>288</v>
      </c>
      <c r="Y30" s="34">
        <f t="shared" si="116"/>
        <v>288</v>
      </c>
      <c r="Z30" s="34">
        <f t="shared" si="116"/>
        <v>345.6</v>
      </c>
      <c r="AA30" s="34">
        <f t="shared" si="116"/>
        <v>345.6</v>
      </c>
      <c r="AB30" s="34">
        <f t="shared" si="116"/>
        <v>345.6</v>
      </c>
      <c r="AC30" s="34">
        <f t="shared" si="116"/>
        <v>345.6</v>
      </c>
      <c r="AD30" s="34">
        <f t="shared" si="116"/>
        <v>345.6</v>
      </c>
      <c r="AE30" s="34">
        <f t="shared" si="116"/>
        <v>345.6</v>
      </c>
      <c r="AF30" s="34">
        <f t="shared" si="116"/>
        <v>345.6</v>
      </c>
      <c r="AG30" s="34">
        <f t="shared" si="116"/>
        <v>345.6</v>
      </c>
      <c r="AH30" s="34">
        <f t="shared" si="116"/>
        <v>345.6</v>
      </c>
      <c r="AI30" s="34">
        <f t="shared" si="116"/>
        <v>345.6</v>
      </c>
      <c r="AJ30" s="34">
        <f t="shared" si="116"/>
        <v>345.6</v>
      </c>
      <c r="AK30" s="34">
        <f t="shared" si="116"/>
        <v>345.6</v>
      </c>
      <c r="AL30" s="104">
        <f t="shared" ref="AL30:BI30" si="117">AL25*AL$33</f>
        <v>345.6</v>
      </c>
      <c r="AM30" s="104">
        <f t="shared" si="117"/>
        <v>345.6</v>
      </c>
      <c r="AN30" s="104">
        <f t="shared" si="117"/>
        <v>345.6</v>
      </c>
      <c r="AO30" s="104">
        <f t="shared" si="117"/>
        <v>345.6</v>
      </c>
      <c r="AP30" s="104">
        <f t="shared" si="117"/>
        <v>345.6</v>
      </c>
      <c r="AQ30" s="104">
        <f t="shared" si="117"/>
        <v>345.6</v>
      </c>
      <c r="AR30" s="104">
        <f t="shared" si="117"/>
        <v>345.6</v>
      </c>
      <c r="AS30" s="104">
        <f t="shared" si="117"/>
        <v>345.6</v>
      </c>
      <c r="AT30" s="104">
        <f t="shared" si="117"/>
        <v>345.6</v>
      </c>
      <c r="AU30" s="104">
        <f t="shared" si="117"/>
        <v>345.6</v>
      </c>
      <c r="AV30" s="104">
        <f t="shared" si="117"/>
        <v>345.6</v>
      </c>
      <c r="AW30" s="104">
        <f t="shared" si="117"/>
        <v>345.6</v>
      </c>
      <c r="AX30" s="104">
        <f t="shared" si="117"/>
        <v>345.6</v>
      </c>
      <c r="AY30" s="104">
        <f t="shared" si="117"/>
        <v>345.6</v>
      </c>
      <c r="AZ30" s="104">
        <f t="shared" si="117"/>
        <v>345.6</v>
      </c>
      <c r="BA30" s="104">
        <f t="shared" si="117"/>
        <v>345.6</v>
      </c>
      <c r="BB30" s="104">
        <f t="shared" si="117"/>
        <v>345.6</v>
      </c>
      <c r="BC30" s="104">
        <f t="shared" si="117"/>
        <v>345.6</v>
      </c>
      <c r="BD30" s="104">
        <f t="shared" si="117"/>
        <v>345.6</v>
      </c>
      <c r="BE30" s="104">
        <f t="shared" si="117"/>
        <v>345.6</v>
      </c>
      <c r="BF30" s="104">
        <f t="shared" si="117"/>
        <v>345.6</v>
      </c>
      <c r="BG30" s="104">
        <f t="shared" si="117"/>
        <v>345.6</v>
      </c>
      <c r="BH30" s="104">
        <f t="shared" si="117"/>
        <v>345.6</v>
      </c>
      <c r="BI30" s="104">
        <f t="shared" si="117"/>
        <v>345.6</v>
      </c>
    </row>
    <row r="31" spans="1:61" ht="15.75" customHeight="1" x14ac:dyDescent="0.35">
      <c r="A31" s="158" t="s">
        <v>292</v>
      </c>
      <c r="B31" s="34">
        <f t="shared" ref="B31:AK31" si="118">B26*B$33</f>
        <v>25</v>
      </c>
      <c r="C31" s="34">
        <v>54.5</v>
      </c>
      <c r="D31" s="34">
        <f t="shared" si="118"/>
        <v>79.25</v>
      </c>
      <c r="E31" s="34">
        <f t="shared" si="118"/>
        <v>115</v>
      </c>
      <c r="F31" s="34">
        <f t="shared" si="118"/>
        <v>155.25</v>
      </c>
      <c r="G31" s="34">
        <f t="shared" si="118"/>
        <v>209.75</v>
      </c>
      <c r="H31" s="34">
        <f t="shared" si="118"/>
        <v>216</v>
      </c>
      <c r="I31" s="34">
        <f t="shared" si="118"/>
        <v>216</v>
      </c>
      <c r="J31" s="34">
        <f t="shared" si="118"/>
        <v>216</v>
      </c>
      <c r="K31" s="34">
        <f t="shared" si="118"/>
        <v>216</v>
      </c>
      <c r="L31" s="34">
        <f t="shared" si="118"/>
        <v>216</v>
      </c>
      <c r="M31" s="34">
        <f t="shared" si="118"/>
        <v>216</v>
      </c>
      <c r="N31" s="34">
        <f t="shared" si="118"/>
        <v>360</v>
      </c>
      <c r="O31" s="34">
        <f t="shared" si="118"/>
        <v>360</v>
      </c>
      <c r="P31" s="34">
        <f t="shared" si="118"/>
        <v>360</v>
      </c>
      <c r="Q31" s="34">
        <f t="shared" si="118"/>
        <v>360</v>
      </c>
      <c r="R31" s="34">
        <f t="shared" si="118"/>
        <v>360</v>
      </c>
      <c r="S31" s="34">
        <f t="shared" si="118"/>
        <v>360</v>
      </c>
      <c r="T31" s="34">
        <f t="shared" si="118"/>
        <v>360</v>
      </c>
      <c r="U31" s="34">
        <f t="shared" si="118"/>
        <v>360</v>
      </c>
      <c r="V31" s="34">
        <f t="shared" si="118"/>
        <v>360</v>
      </c>
      <c r="W31" s="34">
        <f t="shared" si="118"/>
        <v>360</v>
      </c>
      <c r="X31" s="34">
        <f t="shared" si="118"/>
        <v>360</v>
      </c>
      <c r="Y31" s="34">
        <f t="shared" si="118"/>
        <v>360</v>
      </c>
      <c r="Z31" s="34">
        <f t="shared" si="118"/>
        <v>432</v>
      </c>
      <c r="AA31" s="34">
        <f t="shared" si="118"/>
        <v>432</v>
      </c>
      <c r="AB31" s="34">
        <f t="shared" si="118"/>
        <v>432</v>
      </c>
      <c r="AC31" s="34">
        <f t="shared" si="118"/>
        <v>432</v>
      </c>
      <c r="AD31" s="34">
        <f t="shared" si="118"/>
        <v>432</v>
      </c>
      <c r="AE31" s="34">
        <f t="shared" si="118"/>
        <v>432</v>
      </c>
      <c r="AF31" s="34">
        <f t="shared" si="118"/>
        <v>432</v>
      </c>
      <c r="AG31" s="34">
        <f t="shared" si="118"/>
        <v>432</v>
      </c>
      <c r="AH31" s="34">
        <f t="shared" si="118"/>
        <v>432</v>
      </c>
      <c r="AI31" s="34">
        <f t="shared" si="118"/>
        <v>432</v>
      </c>
      <c r="AJ31" s="34">
        <f t="shared" si="118"/>
        <v>432</v>
      </c>
      <c r="AK31" s="34">
        <f t="shared" si="118"/>
        <v>432</v>
      </c>
      <c r="AL31" s="104">
        <f t="shared" ref="AL31:BI31" si="119">AL26*AL$33</f>
        <v>432</v>
      </c>
      <c r="AM31" s="104">
        <f t="shared" si="119"/>
        <v>432</v>
      </c>
      <c r="AN31" s="104">
        <f t="shared" si="119"/>
        <v>432</v>
      </c>
      <c r="AO31" s="104">
        <f t="shared" si="119"/>
        <v>432</v>
      </c>
      <c r="AP31" s="104">
        <f t="shared" si="119"/>
        <v>432</v>
      </c>
      <c r="AQ31" s="104">
        <f t="shared" si="119"/>
        <v>432</v>
      </c>
      <c r="AR31" s="104">
        <f t="shared" si="119"/>
        <v>432</v>
      </c>
      <c r="AS31" s="104">
        <f t="shared" si="119"/>
        <v>432</v>
      </c>
      <c r="AT31" s="104">
        <f t="shared" si="119"/>
        <v>432</v>
      </c>
      <c r="AU31" s="104">
        <f t="shared" si="119"/>
        <v>432</v>
      </c>
      <c r="AV31" s="104">
        <f t="shared" si="119"/>
        <v>432</v>
      </c>
      <c r="AW31" s="104">
        <f t="shared" si="119"/>
        <v>432</v>
      </c>
      <c r="AX31" s="104">
        <f t="shared" si="119"/>
        <v>432</v>
      </c>
      <c r="AY31" s="104">
        <f t="shared" si="119"/>
        <v>432</v>
      </c>
      <c r="AZ31" s="104">
        <f t="shared" si="119"/>
        <v>432</v>
      </c>
      <c r="BA31" s="104">
        <f t="shared" si="119"/>
        <v>432</v>
      </c>
      <c r="BB31" s="104">
        <f t="shared" si="119"/>
        <v>432</v>
      </c>
      <c r="BC31" s="104">
        <f t="shared" si="119"/>
        <v>432</v>
      </c>
      <c r="BD31" s="104">
        <f t="shared" si="119"/>
        <v>432</v>
      </c>
      <c r="BE31" s="104">
        <f t="shared" si="119"/>
        <v>432</v>
      </c>
      <c r="BF31" s="104">
        <f t="shared" si="119"/>
        <v>432</v>
      </c>
      <c r="BG31" s="104">
        <f t="shared" si="119"/>
        <v>432</v>
      </c>
      <c r="BH31" s="104">
        <f t="shared" si="119"/>
        <v>432</v>
      </c>
      <c r="BI31" s="104">
        <f t="shared" si="119"/>
        <v>432</v>
      </c>
    </row>
    <row r="32" spans="1:61" ht="15.75" customHeight="1" x14ac:dyDescent="0.35">
      <c r="A32" s="76" t="s">
        <v>293</v>
      </c>
      <c r="B32" s="34">
        <f t="shared" ref="B32:AK32" si="120">B27*B$33</f>
        <v>25</v>
      </c>
      <c r="C32" s="34">
        <v>54.5</v>
      </c>
      <c r="D32" s="34">
        <f t="shared" si="120"/>
        <v>79.25</v>
      </c>
      <c r="E32" s="34">
        <f t="shared" si="120"/>
        <v>115</v>
      </c>
      <c r="F32" s="34">
        <f t="shared" si="120"/>
        <v>155.25</v>
      </c>
      <c r="G32" s="34">
        <f t="shared" si="120"/>
        <v>209.75</v>
      </c>
      <c r="H32" s="34">
        <f t="shared" si="120"/>
        <v>216</v>
      </c>
      <c r="I32" s="34">
        <f t="shared" si="120"/>
        <v>216</v>
      </c>
      <c r="J32" s="34">
        <f t="shared" si="120"/>
        <v>216</v>
      </c>
      <c r="K32" s="34">
        <f t="shared" si="120"/>
        <v>216</v>
      </c>
      <c r="L32" s="34">
        <f t="shared" si="120"/>
        <v>216</v>
      </c>
      <c r="M32" s="34">
        <f t="shared" si="120"/>
        <v>216</v>
      </c>
      <c r="N32" s="34">
        <f t="shared" si="120"/>
        <v>360</v>
      </c>
      <c r="O32" s="34">
        <f t="shared" si="120"/>
        <v>360</v>
      </c>
      <c r="P32" s="34">
        <f t="shared" si="120"/>
        <v>360</v>
      </c>
      <c r="Q32" s="34">
        <f t="shared" si="120"/>
        <v>360</v>
      </c>
      <c r="R32" s="34">
        <f t="shared" si="120"/>
        <v>360</v>
      </c>
      <c r="S32" s="34">
        <f t="shared" si="120"/>
        <v>360</v>
      </c>
      <c r="T32" s="34">
        <f t="shared" si="120"/>
        <v>360</v>
      </c>
      <c r="U32" s="34">
        <f t="shared" si="120"/>
        <v>360</v>
      </c>
      <c r="V32" s="34">
        <f t="shared" si="120"/>
        <v>360</v>
      </c>
      <c r="W32" s="34">
        <f t="shared" si="120"/>
        <v>360</v>
      </c>
      <c r="X32" s="34">
        <f t="shared" si="120"/>
        <v>360</v>
      </c>
      <c r="Y32" s="34">
        <f t="shared" si="120"/>
        <v>360</v>
      </c>
      <c r="Z32" s="34">
        <f t="shared" si="120"/>
        <v>432</v>
      </c>
      <c r="AA32" s="34">
        <f t="shared" si="120"/>
        <v>432</v>
      </c>
      <c r="AB32" s="34">
        <f t="shared" si="120"/>
        <v>432</v>
      </c>
      <c r="AC32" s="34">
        <f t="shared" si="120"/>
        <v>432</v>
      </c>
      <c r="AD32" s="34">
        <f t="shared" si="120"/>
        <v>432</v>
      </c>
      <c r="AE32" s="34">
        <f t="shared" si="120"/>
        <v>432</v>
      </c>
      <c r="AF32" s="34">
        <f t="shared" si="120"/>
        <v>432</v>
      </c>
      <c r="AG32" s="34">
        <f t="shared" si="120"/>
        <v>432</v>
      </c>
      <c r="AH32" s="34">
        <f t="shared" si="120"/>
        <v>432</v>
      </c>
      <c r="AI32" s="34">
        <f t="shared" si="120"/>
        <v>432</v>
      </c>
      <c r="AJ32" s="34">
        <f t="shared" si="120"/>
        <v>432</v>
      </c>
      <c r="AK32" s="34">
        <f t="shared" si="120"/>
        <v>432</v>
      </c>
      <c r="AL32" s="104">
        <f t="shared" ref="AL32:BI32" si="121">AL27*AL$33</f>
        <v>432</v>
      </c>
      <c r="AM32" s="104">
        <f t="shared" si="121"/>
        <v>432</v>
      </c>
      <c r="AN32" s="104">
        <f t="shared" si="121"/>
        <v>432</v>
      </c>
      <c r="AO32" s="104">
        <f t="shared" si="121"/>
        <v>432</v>
      </c>
      <c r="AP32" s="104">
        <f t="shared" si="121"/>
        <v>432</v>
      </c>
      <c r="AQ32" s="104">
        <f t="shared" si="121"/>
        <v>432</v>
      </c>
      <c r="AR32" s="104">
        <f t="shared" si="121"/>
        <v>432</v>
      </c>
      <c r="AS32" s="104">
        <f t="shared" si="121"/>
        <v>432</v>
      </c>
      <c r="AT32" s="104">
        <f t="shared" si="121"/>
        <v>432</v>
      </c>
      <c r="AU32" s="104">
        <f t="shared" si="121"/>
        <v>432</v>
      </c>
      <c r="AV32" s="104">
        <f t="shared" si="121"/>
        <v>432</v>
      </c>
      <c r="AW32" s="104">
        <f t="shared" si="121"/>
        <v>432</v>
      </c>
      <c r="AX32" s="104">
        <f t="shared" si="121"/>
        <v>432</v>
      </c>
      <c r="AY32" s="104">
        <f t="shared" si="121"/>
        <v>432</v>
      </c>
      <c r="AZ32" s="104">
        <f t="shared" si="121"/>
        <v>432</v>
      </c>
      <c r="BA32" s="104">
        <f t="shared" si="121"/>
        <v>432</v>
      </c>
      <c r="BB32" s="104">
        <f t="shared" si="121"/>
        <v>432</v>
      </c>
      <c r="BC32" s="104">
        <f t="shared" si="121"/>
        <v>432</v>
      </c>
      <c r="BD32" s="104">
        <f t="shared" si="121"/>
        <v>432</v>
      </c>
      <c r="BE32" s="104">
        <f t="shared" si="121"/>
        <v>432</v>
      </c>
      <c r="BF32" s="104">
        <f t="shared" si="121"/>
        <v>432</v>
      </c>
      <c r="BG32" s="104">
        <f t="shared" si="121"/>
        <v>432</v>
      </c>
      <c r="BH32" s="104">
        <f t="shared" si="121"/>
        <v>432</v>
      </c>
      <c r="BI32" s="104">
        <f t="shared" si="121"/>
        <v>432</v>
      </c>
    </row>
    <row r="33" spans="1:61" ht="15.75" customHeight="1" x14ac:dyDescent="0.35">
      <c r="A33" s="90" t="s">
        <v>115</v>
      </c>
      <c r="B33" s="91">
        <v>100</v>
      </c>
      <c r="C33" s="91">
        <f>IF(C$20*C$21&lt;'Análisis Capacidad Instalada'!$C$4,C$20*C$21,'Análisis Capacidad Instalada'!$C$4)</f>
        <v>218</v>
      </c>
      <c r="D33" s="91">
        <f>IF(D$20*D$21&lt;'Análisis Capacidad Instalada'!$C$4,D$20*D$21,'Análisis Capacidad Instalada'!$C$4)</f>
        <v>317</v>
      </c>
      <c r="E33" s="91">
        <f>IF(E$20*E$21&lt;'Análisis Capacidad Instalada'!$C$4,E$20*E$21,'Análisis Capacidad Instalada'!$C$4)</f>
        <v>460</v>
      </c>
      <c r="F33" s="91">
        <f>IF(F$20*F$21&lt;'Análisis Capacidad Instalada'!$C$4,F$20*F$21,'Análisis Capacidad Instalada'!$C$4)</f>
        <v>621</v>
      </c>
      <c r="G33" s="91">
        <f>IF(G$20*G$21&lt;'Análisis Capacidad Instalada'!$C$4,G$20*G$21,'Análisis Capacidad Instalada'!$C$4)</f>
        <v>839</v>
      </c>
      <c r="H33" s="91">
        <f>IF(H$20*H$21&lt;'Análisis Capacidad Instalada'!$C$4,H$20*H$21,'Análisis Capacidad Instalada'!$C$4)</f>
        <v>864</v>
      </c>
      <c r="I33" s="91">
        <f>IF(I$20*I$21&lt;'Análisis Capacidad Instalada'!$C$4,I$20*I$21,'Análisis Capacidad Instalada'!$C$4)</f>
        <v>864</v>
      </c>
      <c r="J33" s="91">
        <f>IF(J$20*J$21&lt;'Análisis Capacidad Instalada'!$C$4,J$20*J$21,'Análisis Capacidad Instalada'!$C$4)</f>
        <v>864</v>
      </c>
      <c r="K33" s="91">
        <f>IF(K$20*K$21&lt;'Análisis Capacidad Instalada'!$C$4,K$20*K$21,'Análisis Capacidad Instalada'!$C$4)</f>
        <v>864</v>
      </c>
      <c r="L33" s="91">
        <f>IF(L$20*L$21&lt;'Análisis Capacidad Instalada'!$C$4,L$20*L$21,'Análisis Capacidad Instalada'!$C$4)</f>
        <v>864</v>
      </c>
      <c r="M33" s="91">
        <f>IF(M$20*M$21&lt;'Análisis Capacidad Instalada'!$C$4,M$20*M$21,'Análisis Capacidad Instalada'!$C$4)</f>
        <v>864</v>
      </c>
      <c r="N33" s="91">
        <f>IF(N$20*N$21&lt;'Análisis Capacidad Instalada'!$C$5,N$20*N$21,'Análisis Capacidad Instalada'!$C$5)</f>
        <v>1440</v>
      </c>
      <c r="O33" s="91">
        <f>IF(O$20*O$21&lt;'Análisis Capacidad Instalada'!$C$5,O$20*O$21,'Análisis Capacidad Instalada'!$C$5)</f>
        <v>1440</v>
      </c>
      <c r="P33" s="91">
        <f>IF(P$20*P$21&lt;'Análisis Capacidad Instalada'!$C$5,P$20*P$21,'Análisis Capacidad Instalada'!$C$5)</f>
        <v>1440</v>
      </c>
      <c r="Q33" s="91">
        <f>IF(Q$20*Q$21&lt;'Análisis Capacidad Instalada'!$C$5,Q$20*Q$21,'Análisis Capacidad Instalada'!$C$5)</f>
        <v>1440</v>
      </c>
      <c r="R33" s="91">
        <f>IF(R$20*R$21&lt;'Análisis Capacidad Instalada'!$C$5,R$20*R$21,'Análisis Capacidad Instalada'!$C$5)</f>
        <v>1440</v>
      </c>
      <c r="S33" s="91">
        <f>IF(S$20*S$21&lt;'Análisis Capacidad Instalada'!$C$5,S$20*S$21,'Análisis Capacidad Instalada'!$C$5)</f>
        <v>1440</v>
      </c>
      <c r="T33" s="91">
        <f>IF(T$20*T$21&lt;'Análisis Capacidad Instalada'!$C$5,T$20*T$21,'Análisis Capacidad Instalada'!$C$5)</f>
        <v>1440</v>
      </c>
      <c r="U33" s="91">
        <f>IF(U$20*U$21&lt;'Análisis Capacidad Instalada'!$C$5,U$20*U$21,'Análisis Capacidad Instalada'!$C$5)</f>
        <v>1440</v>
      </c>
      <c r="V33" s="91">
        <f>IF(V$20*V$21&lt;'Análisis Capacidad Instalada'!$C$5,V$20*V$21,'Análisis Capacidad Instalada'!$C$5)</f>
        <v>1440</v>
      </c>
      <c r="W33" s="91">
        <f>IF(W$20*W$21&lt;'Análisis Capacidad Instalada'!$C$5,W$20*W$21,'Análisis Capacidad Instalada'!$C$5)</f>
        <v>1440</v>
      </c>
      <c r="X33" s="91">
        <f>IF(X$20*X$21&lt;'Análisis Capacidad Instalada'!$C$5,X$20*X$21,'Análisis Capacidad Instalada'!$C$5)</f>
        <v>1440</v>
      </c>
      <c r="Y33" s="91">
        <f>IF(Y$20*Y$21&lt;'Análisis Capacidad Instalada'!$C$5,Y$20*Y$21,'Análisis Capacidad Instalada'!$C$5)</f>
        <v>1440</v>
      </c>
      <c r="Z33" s="91">
        <f>IF(Z$20*Z$21&lt;'Análisis Capacidad Instalada'!$C$7,Z$20*Z$21,'Análisis Capacidad Instalada'!$C$7)</f>
        <v>1728</v>
      </c>
      <c r="AA33" s="91">
        <f>IF(AA$20*AA$21&lt;'Análisis Capacidad Instalada'!$C$7,AA$20*AA$21,'Análisis Capacidad Instalada'!$C$7)</f>
        <v>1728</v>
      </c>
      <c r="AB33" s="91">
        <f>IF(AB$20*AB$21&lt;'Análisis Capacidad Instalada'!$C$7,AB$20*AB$21,'Análisis Capacidad Instalada'!$C$7)</f>
        <v>1728</v>
      </c>
      <c r="AC33" s="91">
        <f>IF(AC$20*AC$21&lt;'Análisis Capacidad Instalada'!$C$7,AC$20*AC$21,'Análisis Capacidad Instalada'!$C$7)</f>
        <v>1728</v>
      </c>
      <c r="AD33" s="91">
        <f>IF(AD$20*AD$21&lt;'Análisis Capacidad Instalada'!$C$7,AD$20*AD$21,'Análisis Capacidad Instalada'!$C$7)</f>
        <v>1728</v>
      </c>
      <c r="AE33" s="91">
        <f>IF(AE$20*AE$21&lt;'Análisis Capacidad Instalada'!$C$7,AE$20*AE$21,'Análisis Capacidad Instalada'!$C$7)</f>
        <v>1728</v>
      </c>
      <c r="AF33" s="91">
        <f>IF(AF$20*AF$21&lt;'Análisis Capacidad Instalada'!$C$7,AF$20*AF$21,'Análisis Capacidad Instalada'!$C$7)</f>
        <v>1728</v>
      </c>
      <c r="AG33" s="91">
        <f>IF(AG$20*AG$21&lt;'Análisis Capacidad Instalada'!$C$7,AG$20*AG$21,'Análisis Capacidad Instalada'!$C$7)</f>
        <v>1728</v>
      </c>
      <c r="AH33" s="91">
        <f>IF(AH$20*AH$21&lt;'Análisis Capacidad Instalada'!$C$7,AH$20*AH$21,'Análisis Capacidad Instalada'!$C$7)</f>
        <v>1728</v>
      </c>
      <c r="AI33" s="91">
        <f>IF(AI$20*AI$21&lt;'Análisis Capacidad Instalada'!$C$7,AI$20*AI$21,'Análisis Capacidad Instalada'!$C$7)</f>
        <v>1728</v>
      </c>
      <c r="AJ33" s="91">
        <f>IF(AJ$20*AJ$21&lt;'Análisis Capacidad Instalada'!$C$7,AJ$20*AJ$21,'Análisis Capacidad Instalada'!$C$7)</f>
        <v>1728</v>
      </c>
      <c r="AK33" s="91">
        <f>IF(AK$20*AK$21&lt;'Análisis Capacidad Instalada'!$C$7,AK$20*AK$21,'Análisis Capacidad Instalada'!$C$7)</f>
        <v>1728</v>
      </c>
      <c r="AL33" s="91">
        <f>IF(AL$20*AL$21&lt;'Análisis Capacidad Instalada'!$C$7,AL$20*AL$21,'Análisis Capacidad Instalada'!$C$7)</f>
        <v>1728</v>
      </c>
      <c r="AM33" s="91">
        <f>IF(AM$20*AM$21&lt;'Análisis Capacidad Instalada'!$C$7,AM$20*AM$21,'Análisis Capacidad Instalada'!$C$7)</f>
        <v>1728</v>
      </c>
      <c r="AN33" s="91">
        <f>IF(AN$20*AN$21&lt;'Análisis Capacidad Instalada'!$C$7,AN$20*AN$21,'Análisis Capacidad Instalada'!$C$7)</f>
        <v>1728</v>
      </c>
      <c r="AO33" s="91">
        <f>IF(AO$20*AO$21&lt;'Análisis Capacidad Instalada'!$C$7,AO$20*AO$21,'Análisis Capacidad Instalada'!$C$7)</f>
        <v>1728</v>
      </c>
      <c r="AP33" s="91">
        <f>IF(AP$20*AP$21&lt;'Análisis Capacidad Instalada'!$C$7,AP$20*AP$21,'Análisis Capacidad Instalada'!$C$7)</f>
        <v>1728</v>
      </c>
      <c r="AQ33" s="91">
        <f>IF(AQ$20*AQ$21&lt;'Análisis Capacidad Instalada'!$C$7,AQ$20*AQ$21,'Análisis Capacidad Instalada'!$C$7)</f>
        <v>1728</v>
      </c>
      <c r="AR33" s="91">
        <f>IF(AR$20*AR$21&lt;'Análisis Capacidad Instalada'!$C$7,AR$20*AR$21,'Análisis Capacidad Instalada'!$C$7)</f>
        <v>1728</v>
      </c>
      <c r="AS33" s="91">
        <f>IF(AS$20*AS$21&lt;'Análisis Capacidad Instalada'!$C$7,AS$20*AS$21,'Análisis Capacidad Instalada'!$C$7)</f>
        <v>1728</v>
      </c>
      <c r="AT33" s="91">
        <f>IF(AT$20*AT$21&lt;'Análisis Capacidad Instalada'!$C$7,AT$20*AT$21,'Análisis Capacidad Instalada'!$C$7)</f>
        <v>1728</v>
      </c>
      <c r="AU33" s="91">
        <f>IF(AU$20*AU$21&lt;'Análisis Capacidad Instalada'!$C$7,AU$20*AU$21,'Análisis Capacidad Instalada'!$C$7)</f>
        <v>1728</v>
      </c>
      <c r="AV33" s="91">
        <f>IF(AV$20*AV$21&lt;'Análisis Capacidad Instalada'!$C$7,AV$20*AV$21,'Análisis Capacidad Instalada'!$C$7)</f>
        <v>1728</v>
      </c>
      <c r="AW33" s="91">
        <f>IF(AW$20*AW$21&lt;'Análisis Capacidad Instalada'!$C$7,AW$20*AW$21,'Análisis Capacidad Instalada'!$C$7)</f>
        <v>1728</v>
      </c>
      <c r="AX33" s="91">
        <f>IF(AX$20*AX$21&lt;'Análisis Capacidad Instalada'!$C$7,AX$20*AX$21,'Análisis Capacidad Instalada'!$C$7)</f>
        <v>1728</v>
      </c>
      <c r="AY33" s="91">
        <f>IF(AY$20*AY$21&lt;'Análisis Capacidad Instalada'!$C$7,AY$20*AY$21,'Análisis Capacidad Instalada'!$C$7)</f>
        <v>1728</v>
      </c>
      <c r="AZ33" s="91">
        <f>IF(AZ$20*AZ$21&lt;'Análisis Capacidad Instalada'!$C$7,AZ$20*AZ$21,'Análisis Capacidad Instalada'!$C$7)</f>
        <v>1728</v>
      </c>
      <c r="BA33" s="91">
        <f>IF(BA$20*BA$21&lt;'Análisis Capacidad Instalada'!$C$7,BA$20*BA$21,'Análisis Capacidad Instalada'!$C$7)</f>
        <v>1728</v>
      </c>
      <c r="BB33" s="91">
        <f>IF(BB$20*BB$21&lt;'Análisis Capacidad Instalada'!$C$7,BB$20*BB$21,'Análisis Capacidad Instalada'!$C$7)</f>
        <v>1728</v>
      </c>
      <c r="BC33" s="91">
        <f>IF(BC$20*BC$21&lt;'Análisis Capacidad Instalada'!$C$7,BC$20*BC$21,'Análisis Capacidad Instalada'!$C$7)</f>
        <v>1728</v>
      </c>
      <c r="BD33" s="91">
        <f>IF(BD$20*BD$21&lt;'Análisis Capacidad Instalada'!$C$7,BD$20*BD$21,'Análisis Capacidad Instalada'!$C$7)</f>
        <v>1728</v>
      </c>
      <c r="BE33" s="91">
        <f>IF(BE$20*BE$21&lt;'Análisis Capacidad Instalada'!$C$7,BE$20*BE$21,'Análisis Capacidad Instalada'!$C$7)</f>
        <v>1728</v>
      </c>
      <c r="BF33" s="91">
        <f>IF(BF$20*BF$21&lt;'Análisis Capacidad Instalada'!$C$7,BF$20*BF$21,'Análisis Capacidad Instalada'!$C$7)</f>
        <v>1728</v>
      </c>
      <c r="BG33" s="91">
        <f>IF(BG$20*BG$21&lt;'Análisis Capacidad Instalada'!$C$7,BG$20*BG$21,'Análisis Capacidad Instalada'!$C$7)</f>
        <v>1728</v>
      </c>
      <c r="BH33" s="91">
        <f>IF(BH$20*BH$21&lt;'Análisis Capacidad Instalada'!$C$7,BH$20*BH$21,'Análisis Capacidad Instalada'!$C$7)</f>
        <v>1728</v>
      </c>
      <c r="BI33" s="91">
        <f>IF(BI$20*BI$21&lt;'Análisis Capacidad Instalada'!$C$7,BI$20*BI$21,'Análisis Capacidad Instalada'!$C$7)</f>
        <v>1728</v>
      </c>
    </row>
    <row r="34" spans="1:61" ht="15.75" customHeight="1" x14ac:dyDescent="0.35">
      <c r="A34" s="174" t="s">
        <v>116</v>
      </c>
      <c r="B34" s="93">
        <f t="shared" ref="B34:BI34" si="122">SUM(B29:B32)-B33</f>
        <v>0</v>
      </c>
      <c r="C34" s="93">
        <f t="shared" si="122"/>
        <v>0</v>
      </c>
      <c r="D34" s="93">
        <f t="shared" si="122"/>
        <v>0</v>
      </c>
      <c r="E34" s="93">
        <f t="shared" si="122"/>
        <v>0</v>
      </c>
      <c r="F34" s="93">
        <f t="shared" si="122"/>
        <v>0</v>
      </c>
      <c r="G34" s="93">
        <f t="shared" si="122"/>
        <v>0</v>
      </c>
      <c r="H34" s="93">
        <f t="shared" si="122"/>
        <v>0</v>
      </c>
      <c r="I34" s="93">
        <f t="shared" si="122"/>
        <v>0</v>
      </c>
      <c r="J34" s="93">
        <f t="shared" si="122"/>
        <v>0</v>
      </c>
      <c r="K34" s="93">
        <f t="shared" si="122"/>
        <v>0</v>
      </c>
      <c r="L34" s="93">
        <f t="shared" si="122"/>
        <v>0</v>
      </c>
      <c r="M34" s="93">
        <f t="shared" si="122"/>
        <v>0</v>
      </c>
      <c r="N34" s="93">
        <f t="shared" si="122"/>
        <v>0</v>
      </c>
      <c r="O34" s="93">
        <f t="shared" si="122"/>
        <v>0</v>
      </c>
      <c r="P34" s="93">
        <f t="shared" si="122"/>
        <v>0</v>
      </c>
      <c r="Q34" s="93">
        <f t="shared" si="122"/>
        <v>0</v>
      </c>
      <c r="R34" s="93">
        <f t="shared" si="122"/>
        <v>0</v>
      </c>
      <c r="S34" s="93">
        <f t="shared" si="122"/>
        <v>0</v>
      </c>
      <c r="T34" s="93">
        <f t="shared" si="122"/>
        <v>0</v>
      </c>
      <c r="U34" s="93">
        <f t="shared" si="122"/>
        <v>0</v>
      </c>
      <c r="V34" s="93">
        <f t="shared" si="122"/>
        <v>0</v>
      </c>
      <c r="W34" s="93">
        <f t="shared" si="122"/>
        <v>0</v>
      </c>
      <c r="X34" s="93">
        <f t="shared" si="122"/>
        <v>0</v>
      </c>
      <c r="Y34" s="93">
        <f t="shared" si="122"/>
        <v>0</v>
      </c>
      <c r="Z34" s="93">
        <f t="shared" si="122"/>
        <v>0</v>
      </c>
      <c r="AA34" s="93">
        <f t="shared" si="122"/>
        <v>0</v>
      </c>
      <c r="AB34" s="93">
        <f t="shared" si="122"/>
        <v>0</v>
      </c>
      <c r="AC34" s="93">
        <f t="shared" si="122"/>
        <v>0</v>
      </c>
      <c r="AD34" s="93">
        <f t="shared" si="122"/>
        <v>0</v>
      </c>
      <c r="AE34" s="93">
        <f t="shared" si="122"/>
        <v>0</v>
      </c>
      <c r="AF34" s="93">
        <f t="shared" si="122"/>
        <v>0</v>
      </c>
      <c r="AG34" s="93">
        <f t="shared" si="122"/>
        <v>0</v>
      </c>
      <c r="AH34" s="93">
        <f t="shared" si="122"/>
        <v>0</v>
      </c>
      <c r="AI34" s="93">
        <f t="shared" si="122"/>
        <v>0</v>
      </c>
      <c r="AJ34" s="93">
        <f t="shared" si="122"/>
        <v>0</v>
      </c>
      <c r="AK34" s="93">
        <f t="shared" si="122"/>
        <v>0</v>
      </c>
      <c r="AL34" s="93">
        <f t="shared" si="122"/>
        <v>0</v>
      </c>
      <c r="AM34" s="93">
        <f t="shared" si="122"/>
        <v>0</v>
      </c>
      <c r="AN34" s="93">
        <f t="shared" si="122"/>
        <v>0</v>
      </c>
      <c r="AO34" s="93">
        <f t="shared" si="122"/>
        <v>0</v>
      </c>
      <c r="AP34" s="93">
        <f t="shared" si="122"/>
        <v>0</v>
      </c>
      <c r="AQ34" s="93">
        <f t="shared" si="122"/>
        <v>0</v>
      </c>
      <c r="AR34" s="93">
        <f t="shared" si="122"/>
        <v>0</v>
      </c>
      <c r="AS34" s="93">
        <f t="shared" si="122"/>
        <v>0</v>
      </c>
      <c r="AT34" s="93">
        <f t="shared" si="122"/>
        <v>0</v>
      </c>
      <c r="AU34" s="93">
        <f t="shared" si="122"/>
        <v>0</v>
      </c>
      <c r="AV34" s="93">
        <f t="shared" si="122"/>
        <v>0</v>
      </c>
      <c r="AW34" s="93">
        <f t="shared" si="122"/>
        <v>0</v>
      </c>
      <c r="AX34" s="93">
        <f t="shared" si="122"/>
        <v>0</v>
      </c>
      <c r="AY34" s="93">
        <f t="shared" si="122"/>
        <v>0</v>
      </c>
      <c r="AZ34" s="93">
        <f t="shared" si="122"/>
        <v>0</v>
      </c>
      <c r="BA34" s="93">
        <f t="shared" si="122"/>
        <v>0</v>
      </c>
      <c r="BB34" s="93">
        <f t="shared" si="122"/>
        <v>0</v>
      </c>
      <c r="BC34" s="93">
        <f t="shared" si="122"/>
        <v>0</v>
      </c>
      <c r="BD34" s="93">
        <f t="shared" si="122"/>
        <v>0</v>
      </c>
      <c r="BE34" s="93">
        <f t="shared" si="122"/>
        <v>0</v>
      </c>
      <c r="BF34" s="93">
        <f t="shared" si="122"/>
        <v>0</v>
      </c>
      <c r="BG34" s="93">
        <f t="shared" si="122"/>
        <v>0</v>
      </c>
      <c r="BH34" s="93">
        <f t="shared" si="122"/>
        <v>0</v>
      </c>
      <c r="BI34" s="93">
        <f t="shared" si="122"/>
        <v>0</v>
      </c>
    </row>
    <row r="35" spans="1:61" ht="15.75" customHeight="1" x14ac:dyDescent="0.35">
      <c r="A35" s="92"/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</row>
    <row r="36" spans="1:61" ht="15.75" customHeight="1" x14ac:dyDescent="0.35">
      <c r="A36" s="94" t="s">
        <v>117</v>
      </c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</row>
    <row r="37" spans="1:61" ht="15.75" customHeight="1" x14ac:dyDescent="0.35">
      <c r="A37" s="74" t="s">
        <v>118</v>
      </c>
      <c r="B37" s="87">
        <v>0.4</v>
      </c>
      <c r="C37" s="95">
        <f t="shared" ref="C37:M37" si="123">B37</f>
        <v>0.4</v>
      </c>
      <c r="D37" s="95">
        <f t="shared" si="123"/>
        <v>0.4</v>
      </c>
      <c r="E37" s="95">
        <f t="shared" si="123"/>
        <v>0.4</v>
      </c>
      <c r="F37" s="95">
        <f t="shared" si="123"/>
        <v>0.4</v>
      </c>
      <c r="G37" s="95">
        <f t="shared" si="123"/>
        <v>0.4</v>
      </c>
      <c r="H37" s="95">
        <f t="shared" si="123"/>
        <v>0.4</v>
      </c>
      <c r="I37" s="95">
        <f t="shared" si="123"/>
        <v>0.4</v>
      </c>
      <c r="J37" s="95">
        <f t="shared" si="123"/>
        <v>0.4</v>
      </c>
      <c r="K37" s="95">
        <f t="shared" si="123"/>
        <v>0.4</v>
      </c>
      <c r="L37" s="95">
        <f t="shared" si="123"/>
        <v>0.4</v>
      </c>
      <c r="M37" s="95">
        <f t="shared" si="123"/>
        <v>0.4</v>
      </c>
      <c r="N37" s="87">
        <v>0.55000000000000004</v>
      </c>
      <c r="O37" s="95">
        <f t="shared" ref="O37:Y37" si="124">N37</f>
        <v>0.55000000000000004</v>
      </c>
      <c r="P37" s="95">
        <f t="shared" si="124"/>
        <v>0.55000000000000004</v>
      </c>
      <c r="Q37" s="95">
        <f t="shared" si="124"/>
        <v>0.55000000000000004</v>
      </c>
      <c r="R37" s="95">
        <f t="shared" si="124"/>
        <v>0.55000000000000004</v>
      </c>
      <c r="S37" s="95">
        <f t="shared" si="124"/>
        <v>0.55000000000000004</v>
      </c>
      <c r="T37" s="95">
        <f t="shared" si="124"/>
        <v>0.55000000000000004</v>
      </c>
      <c r="U37" s="95">
        <f t="shared" si="124"/>
        <v>0.55000000000000004</v>
      </c>
      <c r="V37" s="95">
        <f t="shared" si="124"/>
        <v>0.55000000000000004</v>
      </c>
      <c r="W37" s="95">
        <f t="shared" si="124"/>
        <v>0.55000000000000004</v>
      </c>
      <c r="X37" s="95">
        <f t="shared" si="124"/>
        <v>0.55000000000000004</v>
      </c>
      <c r="Y37" s="95">
        <f t="shared" si="124"/>
        <v>0.55000000000000004</v>
      </c>
      <c r="Z37" s="87">
        <v>0.5</v>
      </c>
      <c r="AA37" s="95">
        <f t="shared" ref="AA37:AK37" si="125">Z37</f>
        <v>0.5</v>
      </c>
      <c r="AB37" s="95">
        <f t="shared" si="125"/>
        <v>0.5</v>
      </c>
      <c r="AC37" s="95">
        <f t="shared" si="125"/>
        <v>0.5</v>
      </c>
      <c r="AD37" s="95">
        <f t="shared" si="125"/>
        <v>0.5</v>
      </c>
      <c r="AE37" s="95">
        <f t="shared" si="125"/>
        <v>0.5</v>
      </c>
      <c r="AF37" s="95">
        <f t="shared" si="125"/>
        <v>0.5</v>
      </c>
      <c r="AG37" s="95">
        <f t="shared" si="125"/>
        <v>0.5</v>
      </c>
      <c r="AH37" s="95">
        <f t="shared" si="125"/>
        <v>0.5</v>
      </c>
      <c r="AI37" s="95">
        <f t="shared" si="125"/>
        <v>0.5</v>
      </c>
      <c r="AJ37" s="95">
        <f t="shared" si="125"/>
        <v>0.5</v>
      </c>
      <c r="AK37" s="95">
        <f t="shared" si="125"/>
        <v>0.5</v>
      </c>
      <c r="AL37" s="248">
        <v>0.45</v>
      </c>
      <c r="AM37" s="95">
        <f t="shared" ref="AM37" si="126">AL37</f>
        <v>0.45</v>
      </c>
      <c r="AN37" s="95">
        <f t="shared" ref="AN37" si="127">AM37</f>
        <v>0.45</v>
      </c>
      <c r="AO37" s="95">
        <f t="shared" ref="AO37" si="128">AN37</f>
        <v>0.45</v>
      </c>
      <c r="AP37" s="95">
        <f t="shared" ref="AP37" si="129">AO37</f>
        <v>0.45</v>
      </c>
      <c r="AQ37" s="95">
        <f t="shared" ref="AQ37" si="130">AP37</f>
        <v>0.45</v>
      </c>
      <c r="AR37" s="95">
        <f t="shared" ref="AR37" si="131">AQ37</f>
        <v>0.45</v>
      </c>
      <c r="AS37" s="95">
        <f t="shared" ref="AS37" si="132">AR37</f>
        <v>0.45</v>
      </c>
      <c r="AT37" s="95">
        <f t="shared" ref="AT37" si="133">AS37</f>
        <v>0.45</v>
      </c>
      <c r="AU37" s="95">
        <f t="shared" ref="AU37" si="134">AT37</f>
        <v>0.45</v>
      </c>
      <c r="AV37" s="95">
        <f t="shared" ref="AV37" si="135">AU37</f>
        <v>0.45</v>
      </c>
      <c r="AW37" s="95">
        <f t="shared" ref="AW37" si="136">AV37</f>
        <v>0.45</v>
      </c>
      <c r="AX37" s="248">
        <v>0.4</v>
      </c>
      <c r="AY37" s="95">
        <f t="shared" ref="AY37" si="137">AX37</f>
        <v>0.4</v>
      </c>
      <c r="AZ37" s="95">
        <f t="shared" ref="AZ37" si="138">AY37</f>
        <v>0.4</v>
      </c>
      <c r="BA37" s="95">
        <f t="shared" ref="BA37" si="139">AZ37</f>
        <v>0.4</v>
      </c>
      <c r="BB37" s="95">
        <f t="shared" ref="BB37" si="140">BA37</f>
        <v>0.4</v>
      </c>
      <c r="BC37" s="95">
        <f t="shared" ref="BC37" si="141">BB37</f>
        <v>0.4</v>
      </c>
      <c r="BD37" s="95">
        <f t="shared" ref="BD37" si="142">BC37</f>
        <v>0.4</v>
      </c>
      <c r="BE37" s="95">
        <f t="shared" ref="BE37" si="143">BD37</f>
        <v>0.4</v>
      </c>
      <c r="BF37" s="95">
        <f t="shared" ref="BF37" si="144">BE37</f>
        <v>0.4</v>
      </c>
      <c r="BG37" s="95">
        <f t="shared" ref="BG37" si="145">BF37</f>
        <v>0.4</v>
      </c>
      <c r="BH37" s="95">
        <f t="shared" ref="BH37" si="146">BG37</f>
        <v>0.4</v>
      </c>
      <c r="BI37" s="95">
        <f t="shared" ref="BI37" si="147">BH37</f>
        <v>0.4</v>
      </c>
    </row>
    <row r="38" spans="1:61" ht="15.75" customHeight="1" x14ac:dyDescent="0.35">
      <c r="A38" s="76" t="s">
        <v>119</v>
      </c>
      <c r="B38" s="89">
        <f t="shared" ref="B38:AK38" si="148">1-B37</f>
        <v>0.6</v>
      </c>
      <c r="C38" s="89">
        <f t="shared" si="148"/>
        <v>0.6</v>
      </c>
      <c r="D38" s="89">
        <f t="shared" si="148"/>
        <v>0.6</v>
      </c>
      <c r="E38" s="89">
        <f t="shared" si="148"/>
        <v>0.6</v>
      </c>
      <c r="F38" s="89">
        <f t="shared" si="148"/>
        <v>0.6</v>
      </c>
      <c r="G38" s="89">
        <f t="shared" si="148"/>
        <v>0.6</v>
      </c>
      <c r="H38" s="89">
        <f t="shared" si="148"/>
        <v>0.6</v>
      </c>
      <c r="I38" s="89">
        <f t="shared" si="148"/>
        <v>0.6</v>
      </c>
      <c r="J38" s="89">
        <f t="shared" si="148"/>
        <v>0.6</v>
      </c>
      <c r="K38" s="89">
        <f t="shared" si="148"/>
        <v>0.6</v>
      </c>
      <c r="L38" s="89">
        <f t="shared" si="148"/>
        <v>0.6</v>
      </c>
      <c r="M38" s="89">
        <f t="shared" si="148"/>
        <v>0.6</v>
      </c>
      <c r="N38" s="89">
        <f t="shared" si="148"/>
        <v>0.44999999999999996</v>
      </c>
      <c r="O38" s="89">
        <f t="shared" si="148"/>
        <v>0.44999999999999996</v>
      </c>
      <c r="P38" s="89">
        <f t="shared" si="148"/>
        <v>0.44999999999999996</v>
      </c>
      <c r="Q38" s="89">
        <f t="shared" si="148"/>
        <v>0.44999999999999996</v>
      </c>
      <c r="R38" s="89">
        <f t="shared" si="148"/>
        <v>0.44999999999999996</v>
      </c>
      <c r="S38" s="89">
        <f t="shared" si="148"/>
        <v>0.44999999999999996</v>
      </c>
      <c r="T38" s="89">
        <f t="shared" si="148"/>
        <v>0.44999999999999996</v>
      </c>
      <c r="U38" s="89">
        <f t="shared" si="148"/>
        <v>0.44999999999999996</v>
      </c>
      <c r="V38" s="89">
        <f t="shared" si="148"/>
        <v>0.44999999999999996</v>
      </c>
      <c r="W38" s="89">
        <f t="shared" si="148"/>
        <v>0.44999999999999996</v>
      </c>
      <c r="X38" s="89">
        <f t="shared" si="148"/>
        <v>0.44999999999999996</v>
      </c>
      <c r="Y38" s="89">
        <f t="shared" si="148"/>
        <v>0.44999999999999996</v>
      </c>
      <c r="Z38" s="89">
        <f t="shared" si="148"/>
        <v>0.5</v>
      </c>
      <c r="AA38" s="89">
        <f t="shared" si="148"/>
        <v>0.5</v>
      </c>
      <c r="AB38" s="89">
        <f t="shared" si="148"/>
        <v>0.5</v>
      </c>
      <c r="AC38" s="89">
        <f t="shared" si="148"/>
        <v>0.5</v>
      </c>
      <c r="AD38" s="89">
        <f t="shared" si="148"/>
        <v>0.5</v>
      </c>
      <c r="AE38" s="89">
        <f t="shared" si="148"/>
        <v>0.5</v>
      </c>
      <c r="AF38" s="89">
        <f t="shared" si="148"/>
        <v>0.5</v>
      </c>
      <c r="AG38" s="89">
        <f t="shared" si="148"/>
        <v>0.5</v>
      </c>
      <c r="AH38" s="89">
        <f t="shared" si="148"/>
        <v>0.5</v>
      </c>
      <c r="AI38" s="89">
        <f t="shared" si="148"/>
        <v>0.5</v>
      </c>
      <c r="AJ38" s="89">
        <f t="shared" si="148"/>
        <v>0.5</v>
      </c>
      <c r="AK38" s="89">
        <f t="shared" si="148"/>
        <v>0.5</v>
      </c>
      <c r="AL38" s="89">
        <f t="shared" ref="AL38" si="149">1-AL37</f>
        <v>0.55000000000000004</v>
      </c>
      <c r="AM38" s="89">
        <f t="shared" ref="AM38:BI38" si="150">1-AM37</f>
        <v>0.55000000000000004</v>
      </c>
      <c r="AN38" s="89">
        <f t="shared" si="150"/>
        <v>0.55000000000000004</v>
      </c>
      <c r="AO38" s="89">
        <f t="shared" si="150"/>
        <v>0.55000000000000004</v>
      </c>
      <c r="AP38" s="89">
        <f t="shared" si="150"/>
        <v>0.55000000000000004</v>
      </c>
      <c r="AQ38" s="89">
        <f t="shared" si="150"/>
        <v>0.55000000000000004</v>
      </c>
      <c r="AR38" s="89">
        <f t="shared" si="150"/>
        <v>0.55000000000000004</v>
      </c>
      <c r="AS38" s="89">
        <f t="shared" si="150"/>
        <v>0.55000000000000004</v>
      </c>
      <c r="AT38" s="89">
        <f t="shared" si="150"/>
        <v>0.55000000000000004</v>
      </c>
      <c r="AU38" s="89">
        <f t="shared" si="150"/>
        <v>0.55000000000000004</v>
      </c>
      <c r="AV38" s="89">
        <f t="shared" si="150"/>
        <v>0.55000000000000004</v>
      </c>
      <c r="AW38" s="89">
        <f t="shared" si="150"/>
        <v>0.55000000000000004</v>
      </c>
      <c r="AX38" s="89">
        <f t="shared" si="150"/>
        <v>0.6</v>
      </c>
      <c r="AY38" s="89">
        <f t="shared" si="150"/>
        <v>0.6</v>
      </c>
      <c r="AZ38" s="89">
        <f t="shared" si="150"/>
        <v>0.6</v>
      </c>
      <c r="BA38" s="89">
        <f t="shared" si="150"/>
        <v>0.6</v>
      </c>
      <c r="BB38" s="89">
        <f t="shared" si="150"/>
        <v>0.6</v>
      </c>
      <c r="BC38" s="89">
        <f t="shared" si="150"/>
        <v>0.6</v>
      </c>
      <c r="BD38" s="89">
        <f t="shared" si="150"/>
        <v>0.6</v>
      </c>
      <c r="BE38" s="89">
        <f t="shared" si="150"/>
        <v>0.6</v>
      </c>
      <c r="BF38" s="89">
        <f t="shared" si="150"/>
        <v>0.6</v>
      </c>
      <c r="BG38" s="89">
        <f t="shared" si="150"/>
        <v>0.6</v>
      </c>
      <c r="BH38" s="89">
        <f t="shared" si="150"/>
        <v>0.6</v>
      </c>
      <c r="BI38" s="89">
        <f t="shared" si="150"/>
        <v>0.6</v>
      </c>
    </row>
    <row r="39" spans="1:61" ht="15.75" customHeight="1" x14ac:dyDescent="0.35">
      <c r="A39" s="1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</row>
    <row r="40" spans="1:61" ht="15.75" customHeight="1" x14ac:dyDescent="0.35">
      <c r="A40" s="74" t="s">
        <v>120</v>
      </c>
      <c r="B40" s="75">
        <f t="shared" ref="B40:AK40" si="151">B37*B$42</f>
        <v>1247400</v>
      </c>
      <c r="C40" s="75">
        <f t="shared" si="151"/>
        <v>2719332</v>
      </c>
      <c r="D40" s="75">
        <f t="shared" si="151"/>
        <v>3954258</v>
      </c>
      <c r="E40" s="75">
        <f t="shared" si="151"/>
        <v>5738040</v>
      </c>
      <c r="F40" s="75">
        <f t="shared" si="151"/>
        <v>7746354</v>
      </c>
      <c r="G40" s="75">
        <f t="shared" si="151"/>
        <v>10465686</v>
      </c>
      <c r="H40" s="75">
        <f t="shared" si="151"/>
        <v>10777536</v>
      </c>
      <c r="I40" s="75">
        <f t="shared" si="151"/>
        <v>10777536</v>
      </c>
      <c r="J40" s="75">
        <f t="shared" si="151"/>
        <v>10777536</v>
      </c>
      <c r="K40" s="75">
        <f t="shared" si="151"/>
        <v>10777536</v>
      </c>
      <c r="L40" s="75">
        <f t="shared" si="151"/>
        <v>10777536</v>
      </c>
      <c r="M40" s="75">
        <f t="shared" si="151"/>
        <v>10777536</v>
      </c>
      <c r="N40" s="75">
        <f t="shared" si="151"/>
        <v>26921386.800000001</v>
      </c>
      <c r="O40" s="75">
        <f t="shared" si="151"/>
        <v>26921386.800000001</v>
      </c>
      <c r="P40" s="75">
        <f t="shared" si="151"/>
        <v>26921386.800000001</v>
      </c>
      <c r="Q40" s="75">
        <f t="shared" si="151"/>
        <v>26921386.800000001</v>
      </c>
      <c r="R40" s="75">
        <f t="shared" si="151"/>
        <v>26921386.800000001</v>
      </c>
      <c r="S40" s="75">
        <f t="shared" si="151"/>
        <v>26921386.800000001</v>
      </c>
      <c r="T40" s="75">
        <f t="shared" si="151"/>
        <v>26921386.800000001</v>
      </c>
      <c r="U40" s="75">
        <f t="shared" si="151"/>
        <v>26921386.800000001</v>
      </c>
      <c r="V40" s="75">
        <f t="shared" si="151"/>
        <v>26921386.800000001</v>
      </c>
      <c r="W40" s="75">
        <f t="shared" si="151"/>
        <v>26921386.800000001</v>
      </c>
      <c r="X40" s="75">
        <f t="shared" si="151"/>
        <v>26921386.800000001</v>
      </c>
      <c r="Y40" s="75">
        <f t="shared" si="151"/>
        <v>26921386.800000001</v>
      </c>
      <c r="Z40" s="75">
        <f t="shared" si="151"/>
        <v>32158820.232000001</v>
      </c>
      <c r="AA40" s="75">
        <f t="shared" si="151"/>
        <v>32158820.232000001</v>
      </c>
      <c r="AB40" s="75">
        <f t="shared" si="151"/>
        <v>32158820.232000001</v>
      </c>
      <c r="AC40" s="75">
        <f t="shared" si="151"/>
        <v>32158820.232000001</v>
      </c>
      <c r="AD40" s="75">
        <f t="shared" si="151"/>
        <v>32158820.232000001</v>
      </c>
      <c r="AE40" s="75">
        <f t="shared" si="151"/>
        <v>32158820.232000001</v>
      </c>
      <c r="AF40" s="75">
        <f t="shared" si="151"/>
        <v>32158820.232000001</v>
      </c>
      <c r="AG40" s="75">
        <f t="shared" si="151"/>
        <v>32158820.232000001</v>
      </c>
      <c r="AH40" s="75">
        <f t="shared" si="151"/>
        <v>32158820.232000001</v>
      </c>
      <c r="AI40" s="75">
        <f t="shared" si="151"/>
        <v>32158820.232000001</v>
      </c>
      <c r="AJ40" s="75">
        <f t="shared" si="151"/>
        <v>32158820.232000001</v>
      </c>
      <c r="AK40" s="75">
        <f t="shared" si="151"/>
        <v>32158820.232000001</v>
      </c>
      <c r="AL40" s="102">
        <f t="shared" ref="AL40:BI40" si="152">AL37*AL$42</f>
        <v>31692517.338636003</v>
      </c>
      <c r="AM40" s="102">
        <f t="shared" si="152"/>
        <v>31692517.338636003</v>
      </c>
      <c r="AN40" s="102">
        <f t="shared" si="152"/>
        <v>31692517.338636003</v>
      </c>
      <c r="AO40" s="102">
        <f t="shared" si="152"/>
        <v>31692517.338636003</v>
      </c>
      <c r="AP40" s="102">
        <f t="shared" si="152"/>
        <v>31692517.338636003</v>
      </c>
      <c r="AQ40" s="102">
        <f t="shared" si="152"/>
        <v>31692517.338636003</v>
      </c>
      <c r="AR40" s="102">
        <f t="shared" si="152"/>
        <v>31692517.338636003</v>
      </c>
      <c r="AS40" s="102">
        <f t="shared" si="152"/>
        <v>31692517.338636003</v>
      </c>
      <c r="AT40" s="102">
        <f t="shared" si="152"/>
        <v>31692517.338636003</v>
      </c>
      <c r="AU40" s="102">
        <f t="shared" si="152"/>
        <v>31692517.338636003</v>
      </c>
      <c r="AV40" s="102">
        <f t="shared" si="152"/>
        <v>31692517.338636003</v>
      </c>
      <c r="AW40" s="102">
        <f t="shared" si="152"/>
        <v>31692517.338636003</v>
      </c>
      <c r="AX40" s="102">
        <f t="shared" si="152"/>
        <v>30847383.542939045</v>
      </c>
      <c r="AY40" s="102">
        <f t="shared" si="152"/>
        <v>30847383.542939045</v>
      </c>
      <c r="AZ40" s="102">
        <f t="shared" si="152"/>
        <v>30847383.542939045</v>
      </c>
      <c r="BA40" s="102">
        <f t="shared" si="152"/>
        <v>30847383.542939045</v>
      </c>
      <c r="BB40" s="102">
        <f t="shared" si="152"/>
        <v>30847383.542939045</v>
      </c>
      <c r="BC40" s="102">
        <f t="shared" si="152"/>
        <v>30847383.542939045</v>
      </c>
      <c r="BD40" s="102">
        <f t="shared" si="152"/>
        <v>30847383.542939045</v>
      </c>
      <c r="BE40" s="102">
        <f t="shared" si="152"/>
        <v>30847383.542939045</v>
      </c>
      <c r="BF40" s="102">
        <f t="shared" si="152"/>
        <v>30847383.542939045</v>
      </c>
      <c r="BG40" s="102">
        <f t="shared" si="152"/>
        <v>30847383.542939045</v>
      </c>
      <c r="BH40" s="102">
        <f t="shared" si="152"/>
        <v>30847383.542939045</v>
      </c>
      <c r="BI40" s="102">
        <f t="shared" si="152"/>
        <v>30847383.542939045</v>
      </c>
    </row>
    <row r="41" spans="1:61" ht="15.75" customHeight="1" x14ac:dyDescent="0.35">
      <c r="A41" s="76" t="s">
        <v>121</v>
      </c>
      <c r="B41" s="77">
        <f t="shared" ref="B41:AK41" si="153">B38*B$42</f>
        <v>1871100</v>
      </c>
      <c r="C41" s="77">
        <f t="shared" si="153"/>
        <v>4078998</v>
      </c>
      <c r="D41" s="77">
        <f t="shared" si="153"/>
        <v>5931387</v>
      </c>
      <c r="E41" s="77">
        <f t="shared" si="153"/>
        <v>8607060</v>
      </c>
      <c r="F41" s="77">
        <f t="shared" si="153"/>
        <v>11619531</v>
      </c>
      <c r="G41" s="77">
        <f t="shared" si="153"/>
        <v>15698529</v>
      </c>
      <c r="H41" s="77">
        <f t="shared" si="153"/>
        <v>16166304</v>
      </c>
      <c r="I41" s="77">
        <f t="shared" si="153"/>
        <v>16166304</v>
      </c>
      <c r="J41" s="77">
        <f t="shared" si="153"/>
        <v>16166304</v>
      </c>
      <c r="K41" s="77">
        <f t="shared" si="153"/>
        <v>16166304</v>
      </c>
      <c r="L41" s="77">
        <f t="shared" si="153"/>
        <v>16166304</v>
      </c>
      <c r="M41" s="77">
        <f t="shared" si="153"/>
        <v>16166304</v>
      </c>
      <c r="N41" s="77">
        <f t="shared" si="153"/>
        <v>22026589.199999999</v>
      </c>
      <c r="O41" s="77">
        <f t="shared" si="153"/>
        <v>22026589.199999999</v>
      </c>
      <c r="P41" s="77">
        <f t="shared" si="153"/>
        <v>22026589.199999999</v>
      </c>
      <c r="Q41" s="77">
        <f t="shared" si="153"/>
        <v>22026589.199999999</v>
      </c>
      <c r="R41" s="77">
        <f t="shared" si="153"/>
        <v>22026589.199999999</v>
      </c>
      <c r="S41" s="77">
        <f t="shared" si="153"/>
        <v>22026589.199999999</v>
      </c>
      <c r="T41" s="77">
        <f t="shared" si="153"/>
        <v>22026589.199999999</v>
      </c>
      <c r="U41" s="77">
        <f t="shared" si="153"/>
        <v>22026589.199999999</v>
      </c>
      <c r="V41" s="77">
        <f t="shared" si="153"/>
        <v>22026589.199999999</v>
      </c>
      <c r="W41" s="77">
        <f t="shared" si="153"/>
        <v>22026589.199999999</v>
      </c>
      <c r="X41" s="77">
        <f t="shared" si="153"/>
        <v>22026589.199999999</v>
      </c>
      <c r="Y41" s="77">
        <f t="shared" si="153"/>
        <v>22026589.199999999</v>
      </c>
      <c r="Z41" s="77">
        <f t="shared" si="153"/>
        <v>32158820.232000001</v>
      </c>
      <c r="AA41" s="77">
        <f t="shared" si="153"/>
        <v>32158820.232000001</v>
      </c>
      <c r="AB41" s="77">
        <f t="shared" si="153"/>
        <v>32158820.232000001</v>
      </c>
      <c r="AC41" s="77">
        <f t="shared" si="153"/>
        <v>32158820.232000001</v>
      </c>
      <c r="AD41" s="77">
        <f t="shared" si="153"/>
        <v>32158820.232000001</v>
      </c>
      <c r="AE41" s="77">
        <f t="shared" si="153"/>
        <v>32158820.232000001</v>
      </c>
      <c r="AF41" s="77">
        <f t="shared" si="153"/>
        <v>32158820.232000001</v>
      </c>
      <c r="AG41" s="77">
        <f t="shared" si="153"/>
        <v>32158820.232000001</v>
      </c>
      <c r="AH41" s="77">
        <f t="shared" si="153"/>
        <v>32158820.232000001</v>
      </c>
      <c r="AI41" s="77">
        <f t="shared" si="153"/>
        <v>32158820.232000001</v>
      </c>
      <c r="AJ41" s="77">
        <f t="shared" si="153"/>
        <v>32158820.232000001</v>
      </c>
      <c r="AK41" s="77">
        <f t="shared" si="153"/>
        <v>32158820.232000001</v>
      </c>
      <c r="AL41" s="77">
        <f t="shared" ref="AL41:BI41" si="154">AL38*AL$42</f>
        <v>38735298.969444007</v>
      </c>
      <c r="AM41" s="77">
        <f t="shared" si="154"/>
        <v>38735298.969444007</v>
      </c>
      <c r="AN41" s="77">
        <f t="shared" si="154"/>
        <v>38735298.969444007</v>
      </c>
      <c r="AO41" s="77">
        <f t="shared" si="154"/>
        <v>38735298.969444007</v>
      </c>
      <c r="AP41" s="77">
        <f t="shared" si="154"/>
        <v>38735298.969444007</v>
      </c>
      <c r="AQ41" s="77">
        <f t="shared" si="154"/>
        <v>38735298.969444007</v>
      </c>
      <c r="AR41" s="77">
        <f t="shared" si="154"/>
        <v>38735298.969444007</v>
      </c>
      <c r="AS41" s="77">
        <f t="shared" si="154"/>
        <v>38735298.969444007</v>
      </c>
      <c r="AT41" s="77">
        <f t="shared" si="154"/>
        <v>38735298.969444007</v>
      </c>
      <c r="AU41" s="77">
        <f t="shared" si="154"/>
        <v>38735298.969444007</v>
      </c>
      <c r="AV41" s="77">
        <f t="shared" si="154"/>
        <v>38735298.969444007</v>
      </c>
      <c r="AW41" s="77">
        <f t="shared" si="154"/>
        <v>38735298.969444007</v>
      </c>
      <c r="AX41" s="77">
        <f t="shared" si="154"/>
        <v>46271075.314408563</v>
      </c>
      <c r="AY41" s="77">
        <f t="shared" si="154"/>
        <v>46271075.314408563</v>
      </c>
      <c r="AZ41" s="77">
        <f t="shared" si="154"/>
        <v>46271075.314408563</v>
      </c>
      <c r="BA41" s="77">
        <f t="shared" si="154"/>
        <v>46271075.314408563</v>
      </c>
      <c r="BB41" s="77">
        <f t="shared" si="154"/>
        <v>46271075.314408563</v>
      </c>
      <c r="BC41" s="77">
        <f t="shared" si="154"/>
        <v>46271075.314408563</v>
      </c>
      <c r="BD41" s="77">
        <f t="shared" si="154"/>
        <v>46271075.314408563</v>
      </c>
      <c r="BE41" s="77">
        <f t="shared" si="154"/>
        <v>46271075.314408563</v>
      </c>
      <c r="BF41" s="77">
        <f t="shared" si="154"/>
        <v>46271075.314408563</v>
      </c>
      <c r="BG41" s="77">
        <f t="shared" si="154"/>
        <v>46271075.314408563</v>
      </c>
      <c r="BH41" s="77">
        <f t="shared" si="154"/>
        <v>46271075.314408563</v>
      </c>
      <c r="BI41" s="77">
        <f t="shared" si="154"/>
        <v>46271075.314408563</v>
      </c>
    </row>
    <row r="42" spans="1:61" ht="15.75" customHeight="1" x14ac:dyDescent="0.35">
      <c r="A42" s="71" t="s">
        <v>122</v>
      </c>
      <c r="B42" s="96">
        <f t="shared" ref="B42:AK42" si="155">SUMPRODUCT(B14:B17,B29:B32)</f>
        <v>3118500</v>
      </c>
      <c r="C42" s="96">
        <f t="shared" si="155"/>
        <v>6798330</v>
      </c>
      <c r="D42" s="96">
        <f t="shared" si="155"/>
        <v>9885645</v>
      </c>
      <c r="E42" s="96">
        <f t="shared" si="155"/>
        <v>14345100</v>
      </c>
      <c r="F42" s="96">
        <f t="shared" si="155"/>
        <v>19365885</v>
      </c>
      <c r="G42" s="96">
        <f t="shared" si="155"/>
        <v>26164215</v>
      </c>
      <c r="H42" s="96">
        <f t="shared" si="155"/>
        <v>26943840</v>
      </c>
      <c r="I42" s="96">
        <f t="shared" si="155"/>
        <v>26943840</v>
      </c>
      <c r="J42" s="96">
        <f t="shared" si="155"/>
        <v>26943840</v>
      </c>
      <c r="K42" s="96">
        <f t="shared" si="155"/>
        <v>26943840</v>
      </c>
      <c r="L42" s="96">
        <f t="shared" si="155"/>
        <v>26943840</v>
      </c>
      <c r="M42" s="96">
        <f t="shared" si="155"/>
        <v>26943840</v>
      </c>
      <c r="N42" s="96">
        <f t="shared" si="155"/>
        <v>48947976</v>
      </c>
      <c r="O42" s="96">
        <f t="shared" si="155"/>
        <v>48947976</v>
      </c>
      <c r="P42" s="96">
        <f t="shared" si="155"/>
        <v>48947976</v>
      </c>
      <c r="Q42" s="96">
        <f t="shared" si="155"/>
        <v>48947976</v>
      </c>
      <c r="R42" s="96">
        <f t="shared" si="155"/>
        <v>48947976</v>
      </c>
      <c r="S42" s="96">
        <f t="shared" si="155"/>
        <v>48947976</v>
      </c>
      <c r="T42" s="96">
        <f t="shared" si="155"/>
        <v>48947976</v>
      </c>
      <c r="U42" s="96">
        <f t="shared" si="155"/>
        <v>48947976</v>
      </c>
      <c r="V42" s="96">
        <f t="shared" si="155"/>
        <v>48947976</v>
      </c>
      <c r="W42" s="96">
        <f t="shared" si="155"/>
        <v>48947976</v>
      </c>
      <c r="X42" s="96">
        <f t="shared" si="155"/>
        <v>48947976</v>
      </c>
      <c r="Y42" s="96">
        <f t="shared" si="155"/>
        <v>48947976</v>
      </c>
      <c r="Z42" s="96">
        <f t="shared" si="155"/>
        <v>64317640.464000002</v>
      </c>
      <c r="AA42" s="96">
        <f t="shared" si="155"/>
        <v>64317640.464000002</v>
      </c>
      <c r="AB42" s="96">
        <f t="shared" si="155"/>
        <v>64317640.464000002</v>
      </c>
      <c r="AC42" s="96">
        <f t="shared" si="155"/>
        <v>64317640.464000002</v>
      </c>
      <c r="AD42" s="96">
        <f t="shared" si="155"/>
        <v>64317640.464000002</v>
      </c>
      <c r="AE42" s="96">
        <f t="shared" si="155"/>
        <v>64317640.464000002</v>
      </c>
      <c r="AF42" s="96">
        <f t="shared" si="155"/>
        <v>64317640.464000002</v>
      </c>
      <c r="AG42" s="96">
        <f t="shared" si="155"/>
        <v>64317640.464000002</v>
      </c>
      <c r="AH42" s="96">
        <f t="shared" si="155"/>
        <v>64317640.464000002</v>
      </c>
      <c r="AI42" s="96">
        <f t="shared" si="155"/>
        <v>64317640.464000002</v>
      </c>
      <c r="AJ42" s="96">
        <f t="shared" si="155"/>
        <v>64317640.464000002</v>
      </c>
      <c r="AK42" s="96">
        <f t="shared" si="155"/>
        <v>64317640.464000002</v>
      </c>
      <c r="AL42" s="96">
        <f t="shared" ref="AL42:BI42" si="156">SUMPRODUCT(AL14:AL17,AL29:AL32)</f>
        <v>70427816.308080003</v>
      </c>
      <c r="AM42" s="96">
        <f t="shared" si="156"/>
        <v>70427816.308080003</v>
      </c>
      <c r="AN42" s="96">
        <f t="shared" si="156"/>
        <v>70427816.308080003</v>
      </c>
      <c r="AO42" s="96">
        <f t="shared" si="156"/>
        <v>70427816.308080003</v>
      </c>
      <c r="AP42" s="96">
        <f t="shared" si="156"/>
        <v>70427816.308080003</v>
      </c>
      <c r="AQ42" s="96">
        <f t="shared" si="156"/>
        <v>70427816.308080003</v>
      </c>
      <c r="AR42" s="96">
        <f t="shared" si="156"/>
        <v>70427816.308080003</v>
      </c>
      <c r="AS42" s="96">
        <f t="shared" si="156"/>
        <v>70427816.308080003</v>
      </c>
      <c r="AT42" s="96">
        <f t="shared" si="156"/>
        <v>70427816.308080003</v>
      </c>
      <c r="AU42" s="96">
        <f t="shared" si="156"/>
        <v>70427816.308080003</v>
      </c>
      <c r="AV42" s="96">
        <f t="shared" si="156"/>
        <v>70427816.308080003</v>
      </c>
      <c r="AW42" s="96">
        <f t="shared" si="156"/>
        <v>70427816.308080003</v>
      </c>
      <c r="AX42" s="96">
        <f t="shared" si="156"/>
        <v>77118458.857347608</v>
      </c>
      <c r="AY42" s="96">
        <f t="shared" si="156"/>
        <v>77118458.857347608</v>
      </c>
      <c r="AZ42" s="96">
        <f t="shared" si="156"/>
        <v>77118458.857347608</v>
      </c>
      <c r="BA42" s="96">
        <f t="shared" si="156"/>
        <v>77118458.857347608</v>
      </c>
      <c r="BB42" s="96">
        <f t="shared" si="156"/>
        <v>77118458.857347608</v>
      </c>
      <c r="BC42" s="96">
        <f t="shared" si="156"/>
        <v>77118458.857347608</v>
      </c>
      <c r="BD42" s="96">
        <f t="shared" si="156"/>
        <v>77118458.857347608</v>
      </c>
      <c r="BE42" s="96">
        <f t="shared" si="156"/>
        <v>77118458.857347608</v>
      </c>
      <c r="BF42" s="96">
        <f t="shared" si="156"/>
        <v>77118458.857347608</v>
      </c>
      <c r="BG42" s="96">
        <f t="shared" si="156"/>
        <v>77118458.857347608</v>
      </c>
      <c r="BH42" s="96">
        <f t="shared" si="156"/>
        <v>77118458.857347608</v>
      </c>
      <c r="BI42" s="96">
        <f t="shared" si="156"/>
        <v>77118458.857347608</v>
      </c>
    </row>
    <row r="43" spans="1:61" ht="15.75" customHeight="1" x14ac:dyDescent="0.35">
      <c r="A43" s="174" t="s">
        <v>116</v>
      </c>
      <c r="B43" s="93">
        <f t="shared" ref="B43:AK43" si="157">SUM(B40:B41)-B42</f>
        <v>0</v>
      </c>
      <c r="C43" s="93">
        <f t="shared" si="157"/>
        <v>0</v>
      </c>
      <c r="D43" s="93">
        <f t="shared" si="157"/>
        <v>0</v>
      </c>
      <c r="E43" s="93">
        <f t="shared" si="157"/>
        <v>0</v>
      </c>
      <c r="F43" s="93">
        <f t="shared" si="157"/>
        <v>0</v>
      </c>
      <c r="G43" s="93">
        <f t="shared" si="157"/>
        <v>0</v>
      </c>
      <c r="H43" s="93">
        <f t="shared" si="157"/>
        <v>0</v>
      </c>
      <c r="I43" s="93">
        <f t="shared" si="157"/>
        <v>0</v>
      </c>
      <c r="J43" s="93">
        <f t="shared" si="157"/>
        <v>0</v>
      </c>
      <c r="K43" s="93">
        <f t="shared" si="157"/>
        <v>0</v>
      </c>
      <c r="L43" s="93">
        <f t="shared" si="157"/>
        <v>0</v>
      </c>
      <c r="M43" s="93">
        <f t="shared" si="157"/>
        <v>0</v>
      </c>
      <c r="N43" s="93">
        <f t="shared" si="157"/>
        <v>0</v>
      </c>
      <c r="O43" s="93">
        <f t="shared" si="157"/>
        <v>0</v>
      </c>
      <c r="P43" s="93">
        <f t="shared" si="157"/>
        <v>0</v>
      </c>
      <c r="Q43" s="93">
        <f t="shared" si="157"/>
        <v>0</v>
      </c>
      <c r="R43" s="93">
        <f t="shared" si="157"/>
        <v>0</v>
      </c>
      <c r="S43" s="93">
        <f t="shared" si="157"/>
        <v>0</v>
      </c>
      <c r="T43" s="93">
        <f t="shared" si="157"/>
        <v>0</v>
      </c>
      <c r="U43" s="93">
        <f t="shared" si="157"/>
        <v>0</v>
      </c>
      <c r="V43" s="93">
        <f t="shared" si="157"/>
        <v>0</v>
      </c>
      <c r="W43" s="93">
        <f t="shared" si="157"/>
        <v>0</v>
      </c>
      <c r="X43" s="93">
        <f t="shared" si="157"/>
        <v>0</v>
      </c>
      <c r="Y43" s="93">
        <f t="shared" si="157"/>
        <v>0</v>
      </c>
      <c r="Z43" s="93">
        <f t="shared" si="157"/>
        <v>0</v>
      </c>
      <c r="AA43" s="93">
        <f t="shared" si="157"/>
        <v>0</v>
      </c>
      <c r="AB43" s="93">
        <f t="shared" si="157"/>
        <v>0</v>
      </c>
      <c r="AC43" s="93">
        <f t="shared" si="157"/>
        <v>0</v>
      </c>
      <c r="AD43" s="93">
        <f t="shared" si="157"/>
        <v>0</v>
      </c>
      <c r="AE43" s="93">
        <f t="shared" si="157"/>
        <v>0</v>
      </c>
      <c r="AF43" s="93">
        <f t="shared" si="157"/>
        <v>0</v>
      </c>
      <c r="AG43" s="93">
        <f t="shared" si="157"/>
        <v>0</v>
      </c>
      <c r="AH43" s="93">
        <f t="shared" si="157"/>
        <v>0</v>
      </c>
      <c r="AI43" s="93">
        <f t="shared" si="157"/>
        <v>0</v>
      </c>
      <c r="AJ43" s="93">
        <f t="shared" si="157"/>
        <v>0</v>
      </c>
      <c r="AK43" s="93">
        <f t="shared" si="157"/>
        <v>0</v>
      </c>
      <c r="AL43" s="93">
        <f t="shared" ref="AL43:BI43" si="158">SUM(AL40:AL41)-AL42</f>
        <v>0</v>
      </c>
      <c r="AM43" s="93">
        <f t="shared" si="158"/>
        <v>0</v>
      </c>
      <c r="AN43" s="93">
        <f t="shared" si="158"/>
        <v>0</v>
      </c>
      <c r="AO43" s="93">
        <f t="shared" si="158"/>
        <v>0</v>
      </c>
      <c r="AP43" s="93">
        <f t="shared" si="158"/>
        <v>0</v>
      </c>
      <c r="AQ43" s="93">
        <f t="shared" si="158"/>
        <v>0</v>
      </c>
      <c r="AR43" s="93">
        <f t="shared" si="158"/>
        <v>0</v>
      </c>
      <c r="AS43" s="93">
        <f t="shared" si="158"/>
        <v>0</v>
      </c>
      <c r="AT43" s="93">
        <f t="shared" si="158"/>
        <v>0</v>
      </c>
      <c r="AU43" s="93">
        <f t="shared" si="158"/>
        <v>0</v>
      </c>
      <c r="AV43" s="93">
        <f t="shared" si="158"/>
        <v>0</v>
      </c>
      <c r="AW43" s="93">
        <f t="shared" si="158"/>
        <v>0</v>
      </c>
      <c r="AX43" s="93">
        <f t="shared" si="158"/>
        <v>0</v>
      </c>
      <c r="AY43" s="93">
        <f t="shared" si="158"/>
        <v>0</v>
      </c>
      <c r="AZ43" s="93">
        <f t="shared" si="158"/>
        <v>0</v>
      </c>
      <c r="BA43" s="93">
        <f t="shared" si="158"/>
        <v>0</v>
      </c>
      <c r="BB43" s="93">
        <f t="shared" si="158"/>
        <v>0</v>
      </c>
      <c r="BC43" s="93">
        <f t="shared" si="158"/>
        <v>0</v>
      </c>
      <c r="BD43" s="93">
        <f t="shared" si="158"/>
        <v>0</v>
      </c>
      <c r="BE43" s="93">
        <f t="shared" si="158"/>
        <v>0</v>
      </c>
      <c r="BF43" s="93">
        <f t="shared" si="158"/>
        <v>0</v>
      </c>
      <c r="BG43" s="93">
        <f t="shared" si="158"/>
        <v>0</v>
      </c>
      <c r="BH43" s="93">
        <f t="shared" si="158"/>
        <v>0</v>
      </c>
      <c r="BI43" s="93">
        <f t="shared" si="158"/>
        <v>0</v>
      </c>
    </row>
    <row r="44" spans="1:61" ht="15.75" customHeight="1" x14ac:dyDescent="0.35"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</row>
    <row r="45" spans="1:61" ht="15.75" customHeight="1" x14ac:dyDescent="0.35">
      <c r="A45" s="92"/>
      <c r="B45" s="93"/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3"/>
      <c r="AC45" s="93"/>
      <c r="AD45" s="93"/>
      <c r="AE45" s="93"/>
      <c r="AF45" s="93"/>
      <c r="AG45" s="93"/>
      <c r="AH45" s="93"/>
      <c r="AI45" s="93"/>
      <c r="AJ45" s="93"/>
      <c r="AK45" s="93"/>
    </row>
    <row r="46" spans="1:61" ht="15.75" customHeight="1" x14ac:dyDescent="0.35">
      <c r="A46" s="71" t="s">
        <v>334</v>
      </c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93"/>
      <c r="AI46" s="93"/>
      <c r="AJ46" s="93"/>
      <c r="AK46" s="93"/>
    </row>
    <row r="47" spans="1:61" ht="15.75" customHeight="1" x14ac:dyDescent="0.35">
      <c r="A47" s="74" t="s">
        <v>358</v>
      </c>
      <c r="B47" s="75">
        <v>3500</v>
      </c>
      <c r="C47" s="75">
        <f t="shared" ref="C47:M47" si="159">B47</f>
        <v>3500</v>
      </c>
      <c r="D47" s="75">
        <f t="shared" si="159"/>
        <v>3500</v>
      </c>
      <c r="E47" s="75">
        <f t="shared" si="159"/>
        <v>3500</v>
      </c>
      <c r="F47" s="75">
        <f t="shared" si="159"/>
        <v>3500</v>
      </c>
      <c r="G47" s="75">
        <f t="shared" si="159"/>
        <v>3500</v>
      </c>
      <c r="H47" s="75">
        <f t="shared" si="159"/>
        <v>3500</v>
      </c>
      <c r="I47" s="75">
        <f t="shared" si="159"/>
        <v>3500</v>
      </c>
      <c r="J47" s="75">
        <f t="shared" si="159"/>
        <v>3500</v>
      </c>
      <c r="K47" s="75">
        <f t="shared" si="159"/>
        <v>3500</v>
      </c>
      <c r="L47" s="75">
        <f t="shared" si="159"/>
        <v>3500</v>
      </c>
      <c r="M47" s="75">
        <f t="shared" si="159"/>
        <v>3500</v>
      </c>
      <c r="N47" s="75">
        <f>M47*(1+$C$5)</f>
        <v>3815.0000000000005</v>
      </c>
      <c r="O47" s="75">
        <f t="shared" ref="O47:Y48" si="160">N47</f>
        <v>3815.0000000000005</v>
      </c>
      <c r="P47" s="75">
        <f t="shared" si="160"/>
        <v>3815.0000000000005</v>
      </c>
      <c r="Q47" s="75">
        <f t="shared" si="160"/>
        <v>3815.0000000000005</v>
      </c>
      <c r="R47" s="75">
        <f t="shared" si="160"/>
        <v>3815.0000000000005</v>
      </c>
      <c r="S47" s="75">
        <f t="shared" si="160"/>
        <v>3815.0000000000005</v>
      </c>
      <c r="T47" s="75">
        <f t="shared" si="160"/>
        <v>3815.0000000000005</v>
      </c>
      <c r="U47" s="75">
        <f t="shared" si="160"/>
        <v>3815.0000000000005</v>
      </c>
      <c r="V47" s="75">
        <f t="shared" si="160"/>
        <v>3815.0000000000005</v>
      </c>
      <c r="W47" s="75">
        <f t="shared" si="160"/>
        <v>3815.0000000000005</v>
      </c>
      <c r="X47" s="75">
        <f t="shared" si="160"/>
        <v>3815.0000000000005</v>
      </c>
      <c r="Y47" s="75">
        <f t="shared" si="160"/>
        <v>3815.0000000000005</v>
      </c>
      <c r="Z47" s="75">
        <f>Y47*(1+$D$5)</f>
        <v>4177.4250000000002</v>
      </c>
      <c r="AA47" s="75">
        <f t="shared" ref="AA47:AK48" si="161">Z47</f>
        <v>4177.4250000000002</v>
      </c>
      <c r="AB47" s="75">
        <f t="shared" si="161"/>
        <v>4177.4250000000002</v>
      </c>
      <c r="AC47" s="75">
        <f t="shared" si="161"/>
        <v>4177.4250000000002</v>
      </c>
      <c r="AD47" s="75">
        <f t="shared" si="161"/>
        <v>4177.4250000000002</v>
      </c>
      <c r="AE47" s="75">
        <f t="shared" si="161"/>
        <v>4177.4250000000002</v>
      </c>
      <c r="AF47" s="75">
        <f t="shared" si="161"/>
        <v>4177.4250000000002</v>
      </c>
      <c r="AG47" s="75">
        <f t="shared" si="161"/>
        <v>4177.4250000000002</v>
      </c>
      <c r="AH47" s="75">
        <f t="shared" si="161"/>
        <v>4177.4250000000002</v>
      </c>
      <c r="AI47" s="75">
        <f t="shared" si="161"/>
        <v>4177.4250000000002</v>
      </c>
      <c r="AJ47" s="75">
        <f t="shared" si="161"/>
        <v>4177.4250000000002</v>
      </c>
      <c r="AK47" s="75">
        <f t="shared" si="161"/>
        <v>4177.4250000000002</v>
      </c>
      <c r="AL47" s="102">
        <f t="shared" ref="AL47:AL48" si="162">AK47</f>
        <v>4177.4250000000002</v>
      </c>
      <c r="AM47" s="102">
        <f t="shared" ref="AM47:AM48" si="163">AL47</f>
        <v>4177.4250000000002</v>
      </c>
      <c r="AN47" s="102">
        <f t="shared" ref="AN47:AN48" si="164">AM47</f>
        <v>4177.4250000000002</v>
      </c>
      <c r="AO47" s="102">
        <f t="shared" ref="AO47:AO48" si="165">AN47</f>
        <v>4177.4250000000002</v>
      </c>
      <c r="AP47" s="102">
        <f t="shared" ref="AP47:AP48" si="166">AO47</f>
        <v>4177.4250000000002</v>
      </c>
      <c r="AQ47" s="102">
        <f t="shared" ref="AQ47:AQ48" si="167">AP47</f>
        <v>4177.4250000000002</v>
      </c>
      <c r="AR47" s="102">
        <f t="shared" ref="AR47:AR48" si="168">AQ47</f>
        <v>4177.4250000000002</v>
      </c>
      <c r="AS47" s="102">
        <f t="shared" ref="AS47:AS48" si="169">AR47</f>
        <v>4177.4250000000002</v>
      </c>
      <c r="AT47" s="102">
        <f t="shared" ref="AT47:AT48" si="170">AS47</f>
        <v>4177.4250000000002</v>
      </c>
      <c r="AU47" s="102">
        <f t="shared" ref="AU47:AU48" si="171">AT47</f>
        <v>4177.4250000000002</v>
      </c>
      <c r="AV47" s="102">
        <f t="shared" ref="AV47:AV48" si="172">AU47</f>
        <v>4177.4250000000002</v>
      </c>
      <c r="AW47" s="102">
        <f t="shared" ref="AW47:AW48" si="173">AV47</f>
        <v>4177.4250000000002</v>
      </c>
      <c r="AX47" s="102">
        <f t="shared" ref="AX47:AX48" si="174">AW47</f>
        <v>4177.4250000000002</v>
      </c>
      <c r="AY47" s="102">
        <f t="shared" ref="AY47:AY48" si="175">AX47</f>
        <v>4177.4250000000002</v>
      </c>
      <c r="AZ47" s="102">
        <f t="shared" ref="AZ47:AZ48" si="176">AY47</f>
        <v>4177.4250000000002</v>
      </c>
      <c r="BA47" s="102">
        <f t="shared" ref="BA47:BA48" si="177">AZ47</f>
        <v>4177.4250000000002</v>
      </c>
      <c r="BB47" s="102">
        <f t="shared" ref="BB47:BB48" si="178">BA47</f>
        <v>4177.4250000000002</v>
      </c>
      <c r="BC47" s="102">
        <f t="shared" ref="BC47:BC48" si="179">BB47</f>
        <v>4177.4250000000002</v>
      </c>
      <c r="BD47" s="102">
        <f t="shared" ref="BD47:BD48" si="180">BC47</f>
        <v>4177.4250000000002</v>
      </c>
      <c r="BE47" s="102">
        <f t="shared" ref="BE47:BE48" si="181">BD47</f>
        <v>4177.4250000000002</v>
      </c>
      <c r="BF47" s="102">
        <f t="shared" ref="BF47:BF48" si="182">BE47</f>
        <v>4177.4250000000002</v>
      </c>
      <c r="BG47" s="102">
        <f t="shared" ref="BG47:BG48" si="183">BF47</f>
        <v>4177.4250000000002</v>
      </c>
      <c r="BH47" s="102">
        <f t="shared" ref="BH47:BH48" si="184">BG47</f>
        <v>4177.4250000000002</v>
      </c>
      <c r="BI47" s="102">
        <f t="shared" ref="BI47:BI48" si="185">BH47</f>
        <v>4177.4250000000002</v>
      </c>
    </row>
    <row r="48" spans="1:61" ht="15.75" customHeight="1" x14ac:dyDescent="0.35">
      <c r="A48" s="1" t="s">
        <v>339</v>
      </c>
      <c r="B48" s="36">
        <v>1</v>
      </c>
      <c r="C48" s="36">
        <f t="shared" ref="C48:M48" si="186">B48</f>
        <v>1</v>
      </c>
      <c r="D48" s="36">
        <f t="shared" si="186"/>
        <v>1</v>
      </c>
      <c r="E48" s="36">
        <f t="shared" si="186"/>
        <v>1</v>
      </c>
      <c r="F48" s="36">
        <f t="shared" si="186"/>
        <v>1</v>
      </c>
      <c r="G48" s="36">
        <f t="shared" si="186"/>
        <v>1</v>
      </c>
      <c r="H48" s="36">
        <f t="shared" si="186"/>
        <v>1</v>
      </c>
      <c r="I48" s="36">
        <f t="shared" si="186"/>
        <v>1</v>
      </c>
      <c r="J48" s="36">
        <f t="shared" si="186"/>
        <v>1</v>
      </c>
      <c r="K48" s="36">
        <f t="shared" si="186"/>
        <v>1</v>
      </c>
      <c r="L48" s="36">
        <f t="shared" si="186"/>
        <v>1</v>
      </c>
      <c r="M48" s="36">
        <f t="shared" si="186"/>
        <v>1</v>
      </c>
      <c r="N48" s="97">
        <f t="shared" ref="N48" si="187">M48</f>
        <v>1</v>
      </c>
      <c r="O48" s="97">
        <f t="shared" si="160"/>
        <v>1</v>
      </c>
      <c r="P48" s="97">
        <f t="shared" si="160"/>
        <v>1</v>
      </c>
      <c r="Q48" s="97">
        <f t="shared" si="160"/>
        <v>1</v>
      </c>
      <c r="R48" s="97">
        <f t="shared" si="160"/>
        <v>1</v>
      </c>
      <c r="S48" s="97">
        <f t="shared" si="160"/>
        <v>1</v>
      </c>
      <c r="T48" s="97">
        <f t="shared" si="160"/>
        <v>1</v>
      </c>
      <c r="U48" s="97">
        <f t="shared" si="160"/>
        <v>1</v>
      </c>
      <c r="V48" s="97">
        <f t="shared" si="160"/>
        <v>1</v>
      </c>
      <c r="W48" s="97">
        <f t="shared" si="160"/>
        <v>1</v>
      </c>
      <c r="X48" s="97">
        <f t="shared" si="160"/>
        <v>1</v>
      </c>
      <c r="Y48" s="97">
        <f t="shared" si="160"/>
        <v>1</v>
      </c>
      <c r="Z48" s="97">
        <f t="shared" ref="Z48" si="188">Y48</f>
        <v>1</v>
      </c>
      <c r="AA48" s="97">
        <f t="shared" si="161"/>
        <v>1</v>
      </c>
      <c r="AB48" s="97">
        <f t="shared" si="161"/>
        <v>1</v>
      </c>
      <c r="AC48" s="97">
        <f t="shared" si="161"/>
        <v>1</v>
      </c>
      <c r="AD48" s="97">
        <f t="shared" si="161"/>
        <v>1</v>
      </c>
      <c r="AE48" s="97">
        <f t="shared" si="161"/>
        <v>1</v>
      </c>
      <c r="AF48" s="97">
        <f t="shared" si="161"/>
        <v>1</v>
      </c>
      <c r="AG48" s="97">
        <f t="shared" si="161"/>
        <v>1</v>
      </c>
      <c r="AH48" s="97">
        <f t="shared" si="161"/>
        <v>1</v>
      </c>
      <c r="AI48" s="97">
        <f t="shared" si="161"/>
        <v>1</v>
      </c>
      <c r="AJ48" s="97">
        <f t="shared" si="161"/>
        <v>1</v>
      </c>
      <c r="AK48" s="97">
        <f t="shared" si="161"/>
        <v>1</v>
      </c>
      <c r="AL48" s="97">
        <f t="shared" si="162"/>
        <v>1</v>
      </c>
      <c r="AM48" s="97">
        <f t="shared" si="163"/>
        <v>1</v>
      </c>
      <c r="AN48" s="97">
        <f t="shared" si="164"/>
        <v>1</v>
      </c>
      <c r="AO48" s="97">
        <f t="shared" si="165"/>
        <v>1</v>
      </c>
      <c r="AP48" s="97">
        <f t="shared" si="166"/>
        <v>1</v>
      </c>
      <c r="AQ48" s="97">
        <f t="shared" si="167"/>
        <v>1</v>
      </c>
      <c r="AR48" s="97">
        <f t="shared" si="168"/>
        <v>1</v>
      </c>
      <c r="AS48" s="97">
        <f t="shared" si="169"/>
        <v>1</v>
      </c>
      <c r="AT48" s="97">
        <f t="shared" si="170"/>
        <v>1</v>
      </c>
      <c r="AU48" s="97">
        <f t="shared" si="171"/>
        <v>1</v>
      </c>
      <c r="AV48" s="97">
        <f t="shared" si="172"/>
        <v>1</v>
      </c>
      <c r="AW48" s="97">
        <f t="shared" si="173"/>
        <v>1</v>
      </c>
      <c r="AX48" s="97">
        <f t="shared" si="174"/>
        <v>1</v>
      </c>
      <c r="AY48" s="97">
        <f t="shared" si="175"/>
        <v>1</v>
      </c>
      <c r="AZ48" s="97">
        <f t="shared" si="176"/>
        <v>1</v>
      </c>
      <c r="BA48" s="97">
        <f t="shared" si="177"/>
        <v>1</v>
      </c>
      <c r="BB48" s="97">
        <f t="shared" si="178"/>
        <v>1</v>
      </c>
      <c r="BC48" s="97">
        <f t="shared" si="179"/>
        <v>1</v>
      </c>
      <c r="BD48" s="97">
        <f t="shared" si="180"/>
        <v>1</v>
      </c>
      <c r="BE48" s="97">
        <f t="shared" si="181"/>
        <v>1</v>
      </c>
      <c r="BF48" s="97">
        <f t="shared" si="182"/>
        <v>1</v>
      </c>
      <c r="BG48" s="97">
        <f t="shared" si="183"/>
        <v>1</v>
      </c>
      <c r="BH48" s="97">
        <f t="shared" si="184"/>
        <v>1</v>
      </c>
      <c r="BI48" s="97">
        <f t="shared" si="185"/>
        <v>1</v>
      </c>
    </row>
    <row r="49" spans="1:61" ht="15.75" customHeight="1" x14ac:dyDescent="0.35">
      <c r="A49" s="76" t="s">
        <v>124</v>
      </c>
      <c r="B49" s="77">
        <v>1000</v>
      </c>
      <c r="C49" s="77">
        <v>0</v>
      </c>
      <c r="D49" s="77">
        <v>0</v>
      </c>
      <c r="E49" s="77">
        <v>0</v>
      </c>
      <c r="F49" s="77">
        <v>1000</v>
      </c>
      <c r="G49" s="77">
        <v>1000</v>
      </c>
      <c r="H49" s="77">
        <v>1500</v>
      </c>
      <c r="I49" s="77">
        <v>1500</v>
      </c>
      <c r="J49" s="77"/>
      <c r="K49" s="77">
        <v>1700</v>
      </c>
      <c r="L49" s="77">
        <f t="shared" ref="L49" si="189">ROUNDUP(L48*L21*L38,0)</f>
        <v>1943</v>
      </c>
      <c r="M49" s="77"/>
      <c r="N49" s="77">
        <f t="shared" ref="N49" si="190">N33*(1+0.1)</f>
        <v>1584.0000000000002</v>
      </c>
      <c r="O49" s="77">
        <f>O33*(1+0.1)</f>
        <v>1584.0000000000002</v>
      </c>
      <c r="P49" s="77">
        <f t="shared" ref="P49:BI49" si="191">P33*(1+0.1)</f>
        <v>1584.0000000000002</v>
      </c>
      <c r="Q49" s="77">
        <f t="shared" si="191"/>
        <v>1584.0000000000002</v>
      </c>
      <c r="R49" s="77">
        <f t="shared" si="191"/>
        <v>1584.0000000000002</v>
      </c>
      <c r="S49" s="77">
        <f t="shared" si="191"/>
        <v>1584.0000000000002</v>
      </c>
      <c r="T49" s="77">
        <f t="shared" si="191"/>
        <v>1584.0000000000002</v>
      </c>
      <c r="U49" s="77">
        <f t="shared" si="191"/>
        <v>1584.0000000000002</v>
      </c>
      <c r="V49" s="77">
        <f t="shared" si="191"/>
        <v>1584.0000000000002</v>
      </c>
      <c r="W49" s="77">
        <f t="shared" si="191"/>
        <v>1584.0000000000002</v>
      </c>
      <c r="X49" s="77">
        <f t="shared" si="191"/>
        <v>1584.0000000000002</v>
      </c>
      <c r="Y49" s="77">
        <f t="shared" si="191"/>
        <v>1584.0000000000002</v>
      </c>
      <c r="Z49" s="77">
        <f t="shared" si="191"/>
        <v>1900.8000000000002</v>
      </c>
      <c r="AA49" s="77">
        <f t="shared" si="191"/>
        <v>1900.8000000000002</v>
      </c>
      <c r="AB49" s="77">
        <f t="shared" si="191"/>
        <v>1900.8000000000002</v>
      </c>
      <c r="AC49" s="77">
        <f t="shared" si="191"/>
        <v>1900.8000000000002</v>
      </c>
      <c r="AD49" s="77">
        <f t="shared" si="191"/>
        <v>1900.8000000000002</v>
      </c>
      <c r="AE49" s="77">
        <f t="shared" si="191"/>
        <v>1900.8000000000002</v>
      </c>
      <c r="AF49" s="77">
        <f t="shared" si="191"/>
        <v>1900.8000000000002</v>
      </c>
      <c r="AG49" s="77">
        <f t="shared" si="191"/>
        <v>1900.8000000000002</v>
      </c>
      <c r="AH49" s="77">
        <f t="shared" si="191"/>
        <v>1900.8000000000002</v>
      </c>
      <c r="AI49" s="77">
        <f t="shared" si="191"/>
        <v>1900.8000000000002</v>
      </c>
      <c r="AJ49" s="77">
        <f t="shared" si="191"/>
        <v>1900.8000000000002</v>
      </c>
      <c r="AK49" s="77">
        <f t="shared" si="191"/>
        <v>1900.8000000000002</v>
      </c>
      <c r="AL49" s="77">
        <f t="shared" si="191"/>
        <v>1900.8000000000002</v>
      </c>
      <c r="AM49" s="77">
        <f t="shared" si="191"/>
        <v>1900.8000000000002</v>
      </c>
      <c r="AN49" s="77">
        <f t="shared" si="191"/>
        <v>1900.8000000000002</v>
      </c>
      <c r="AO49" s="77">
        <f t="shared" si="191"/>
        <v>1900.8000000000002</v>
      </c>
      <c r="AP49" s="77">
        <f t="shared" si="191"/>
        <v>1900.8000000000002</v>
      </c>
      <c r="AQ49" s="77">
        <f t="shared" si="191"/>
        <v>1900.8000000000002</v>
      </c>
      <c r="AR49" s="77">
        <f t="shared" si="191"/>
        <v>1900.8000000000002</v>
      </c>
      <c r="AS49" s="77">
        <f t="shared" si="191"/>
        <v>1900.8000000000002</v>
      </c>
      <c r="AT49" s="77">
        <f t="shared" si="191"/>
        <v>1900.8000000000002</v>
      </c>
      <c r="AU49" s="77">
        <f t="shared" si="191"/>
        <v>1900.8000000000002</v>
      </c>
      <c r="AV49" s="77">
        <f t="shared" si="191"/>
        <v>1900.8000000000002</v>
      </c>
      <c r="AW49" s="77">
        <f t="shared" si="191"/>
        <v>1900.8000000000002</v>
      </c>
      <c r="AX49" s="77">
        <f t="shared" si="191"/>
        <v>1900.8000000000002</v>
      </c>
      <c r="AY49" s="77">
        <f t="shared" si="191"/>
        <v>1900.8000000000002</v>
      </c>
      <c r="AZ49" s="77">
        <f t="shared" si="191"/>
        <v>1900.8000000000002</v>
      </c>
      <c r="BA49" s="77">
        <f t="shared" si="191"/>
        <v>1900.8000000000002</v>
      </c>
      <c r="BB49" s="77">
        <f t="shared" si="191"/>
        <v>1900.8000000000002</v>
      </c>
      <c r="BC49" s="77">
        <f t="shared" si="191"/>
        <v>1900.8000000000002</v>
      </c>
      <c r="BD49" s="77">
        <f t="shared" si="191"/>
        <v>1900.8000000000002</v>
      </c>
      <c r="BE49" s="77">
        <f t="shared" si="191"/>
        <v>1900.8000000000002</v>
      </c>
      <c r="BF49" s="77">
        <f t="shared" si="191"/>
        <v>1900.8000000000002</v>
      </c>
      <c r="BG49" s="77">
        <f t="shared" si="191"/>
        <v>1900.8000000000002</v>
      </c>
      <c r="BH49" s="77">
        <f t="shared" si="191"/>
        <v>1900.8000000000002</v>
      </c>
      <c r="BI49" s="77">
        <f t="shared" si="191"/>
        <v>1900.8000000000002</v>
      </c>
    </row>
    <row r="50" spans="1:61" ht="15.75" customHeight="1" x14ac:dyDescent="0.35">
      <c r="A50" s="98" t="s">
        <v>354</v>
      </c>
      <c r="B50" s="96">
        <f t="shared" ref="B50:AK50" si="192">B47*B49</f>
        <v>3500000</v>
      </c>
      <c r="C50" s="96">
        <f t="shared" si="192"/>
        <v>0</v>
      </c>
      <c r="D50" s="96">
        <f t="shared" si="192"/>
        <v>0</v>
      </c>
      <c r="E50" s="96">
        <f t="shared" si="192"/>
        <v>0</v>
      </c>
      <c r="F50" s="96">
        <f t="shared" si="192"/>
        <v>3500000</v>
      </c>
      <c r="G50" s="96">
        <f t="shared" si="192"/>
        <v>3500000</v>
      </c>
      <c r="H50" s="96">
        <f t="shared" si="192"/>
        <v>5250000</v>
      </c>
      <c r="I50" s="96">
        <f t="shared" si="192"/>
        <v>5250000</v>
      </c>
      <c r="J50" s="96">
        <f t="shared" si="192"/>
        <v>0</v>
      </c>
      <c r="K50" s="96">
        <f t="shared" si="192"/>
        <v>5950000</v>
      </c>
      <c r="L50" s="96">
        <f t="shared" si="192"/>
        <v>6800500</v>
      </c>
      <c r="M50" s="96">
        <f t="shared" si="192"/>
        <v>0</v>
      </c>
      <c r="N50" s="96">
        <f t="shared" si="192"/>
        <v>6042960.0000000019</v>
      </c>
      <c r="O50" s="96">
        <f t="shared" si="192"/>
        <v>6042960.0000000019</v>
      </c>
      <c r="P50" s="96">
        <f t="shared" si="192"/>
        <v>6042960.0000000019</v>
      </c>
      <c r="Q50" s="96">
        <f t="shared" si="192"/>
        <v>6042960.0000000019</v>
      </c>
      <c r="R50" s="96">
        <f t="shared" si="192"/>
        <v>6042960.0000000019</v>
      </c>
      <c r="S50" s="96">
        <f t="shared" si="192"/>
        <v>6042960.0000000019</v>
      </c>
      <c r="T50" s="96">
        <f t="shared" si="192"/>
        <v>6042960.0000000019</v>
      </c>
      <c r="U50" s="96">
        <f t="shared" si="192"/>
        <v>6042960.0000000019</v>
      </c>
      <c r="V50" s="96">
        <f t="shared" si="192"/>
        <v>6042960.0000000019</v>
      </c>
      <c r="W50" s="96">
        <f t="shared" si="192"/>
        <v>6042960.0000000019</v>
      </c>
      <c r="X50" s="96">
        <f t="shared" si="192"/>
        <v>6042960.0000000019</v>
      </c>
      <c r="Y50" s="96">
        <f t="shared" si="192"/>
        <v>6042960.0000000019</v>
      </c>
      <c r="Z50" s="96">
        <f t="shared" si="192"/>
        <v>7940449.4400000013</v>
      </c>
      <c r="AA50" s="96">
        <f t="shared" si="192"/>
        <v>7940449.4400000013</v>
      </c>
      <c r="AB50" s="96">
        <f t="shared" si="192"/>
        <v>7940449.4400000013</v>
      </c>
      <c r="AC50" s="96">
        <f t="shared" si="192"/>
        <v>7940449.4400000013</v>
      </c>
      <c r="AD50" s="96">
        <f t="shared" si="192"/>
        <v>7940449.4400000013</v>
      </c>
      <c r="AE50" s="96">
        <f t="shared" si="192"/>
        <v>7940449.4400000013</v>
      </c>
      <c r="AF50" s="96">
        <f t="shared" si="192"/>
        <v>7940449.4400000013</v>
      </c>
      <c r="AG50" s="96">
        <f t="shared" si="192"/>
        <v>7940449.4400000013</v>
      </c>
      <c r="AH50" s="96">
        <f t="shared" si="192"/>
        <v>7940449.4400000013</v>
      </c>
      <c r="AI50" s="96">
        <f t="shared" si="192"/>
        <v>7940449.4400000013</v>
      </c>
      <c r="AJ50" s="96">
        <f t="shared" si="192"/>
        <v>7940449.4400000013</v>
      </c>
      <c r="AK50" s="96">
        <f t="shared" si="192"/>
        <v>7940449.4400000013</v>
      </c>
      <c r="AL50" s="96">
        <f t="shared" ref="AL50:BI50" si="193">AL47*AL49</f>
        <v>7940449.4400000013</v>
      </c>
      <c r="AM50" s="96">
        <f t="shared" si="193"/>
        <v>7940449.4400000013</v>
      </c>
      <c r="AN50" s="96">
        <f t="shared" si="193"/>
        <v>7940449.4400000013</v>
      </c>
      <c r="AO50" s="96">
        <f t="shared" si="193"/>
        <v>7940449.4400000013</v>
      </c>
      <c r="AP50" s="96">
        <f t="shared" si="193"/>
        <v>7940449.4400000013</v>
      </c>
      <c r="AQ50" s="96">
        <f t="shared" si="193"/>
        <v>7940449.4400000013</v>
      </c>
      <c r="AR50" s="96">
        <f t="shared" si="193"/>
        <v>7940449.4400000013</v>
      </c>
      <c r="AS50" s="96">
        <f t="shared" si="193"/>
        <v>7940449.4400000013</v>
      </c>
      <c r="AT50" s="96">
        <f t="shared" si="193"/>
        <v>7940449.4400000013</v>
      </c>
      <c r="AU50" s="96">
        <f t="shared" si="193"/>
        <v>7940449.4400000013</v>
      </c>
      <c r="AV50" s="96">
        <f t="shared" si="193"/>
        <v>7940449.4400000013</v>
      </c>
      <c r="AW50" s="96">
        <f t="shared" si="193"/>
        <v>7940449.4400000013</v>
      </c>
      <c r="AX50" s="96">
        <f t="shared" si="193"/>
        <v>7940449.4400000013</v>
      </c>
      <c r="AY50" s="96">
        <f t="shared" si="193"/>
        <v>7940449.4400000013</v>
      </c>
      <c r="AZ50" s="96">
        <f t="shared" si="193"/>
        <v>7940449.4400000013</v>
      </c>
      <c r="BA50" s="96">
        <f t="shared" si="193"/>
        <v>7940449.4400000013</v>
      </c>
      <c r="BB50" s="96">
        <f t="shared" si="193"/>
        <v>7940449.4400000013</v>
      </c>
      <c r="BC50" s="96">
        <f t="shared" si="193"/>
        <v>7940449.4400000013</v>
      </c>
      <c r="BD50" s="96">
        <f t="shared" si="193"/>
        <v>7940449.4400000013</v>
      </c>
      <c r="BE50" s="96">
        <f t="shared" si="193"/>
        <v>7940449.4400000013</v>
      </c>
      <c r="BF50" s="96">
        <f t="shared" si="193"/>
        <v>7940449.4400000013</v>
      </c>
      <c r="BG50" s="96">
        <f t="shared" si="193"/>
        <v>7940449.4400000013</v>
      </c>
      <c r="BH50" s="96">
        <f t="shared" si="193"/>
        <v>7940449.4400000013</v>
      </c>
      <c r="BI50" s="96">
        <f t="shared" si="193"/>
        <v>7940449.4400000013</v>
      </c>
    </row>
    <row r="51" spans="1:61" ht="15.75" customHeight="1" x14ac:dyDescent="0.35">
      <c r="A51" s="1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</row>
    <row r="52" spans="1:61" ht="15.75" customHeight="1" x14ac:dyDescent="0.35">
      <c r="A52" s="94" t="s">
        <v>125</v>
      </c>
      <c r="B52" s="93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3"/>
      <c r="AC52" s="93"/>
      <c r="AD52" s="93"/>
      <c r="AE52" s="93"/>
      <c r="AF52" s="93"/>
      <c r="AG52" s="93"/>
      <c r="AH52" s="93"/>
      <c r="AI52" s="93"/>
      <c r="AJ52" s="93"/>
      <c r="AK52" s="93"/>
    </row>
    <row r="53" spans="1:61" ht="15.75" customHeight="1" x14ac:dyDescent="0.35">
      <c r="A53" s="74" t="s">
        <v>123</v>
      </c>
      <c r="B53" s="75">
        <v>8000</v>
      </c>
      <c r="C53" s="75">
        <f t="shared" ref="C53:M53" si="194">B53</f>
        <v>8000</v>
      </c>
      <c r="D53" s="75">
        <f t="shared" si="194"/>
        <v>8000</v>
      </c>
      <c r="E53" s="75">
        <f t="shared" si="194"/>
        <v>8000</v>
      </c>
      <c r="F53" s="75">
        <f t="shared" si="194"/>
        <v>8000</v>
      </c>
      <c r="G53" s="75">
        <f t="shared" si="194"/>
        <v>8000</v>
      </c>
      <c r="H53" s="75">
        <f t="shared" si="194"/>
        <v>8000</v>
      </c>
      <c r="I53" s="75">
        <f t="shared" si="194"/>
        <v>8000</v>
      </c>
      <c r="J53" s="75">
        <f t="shared" si="194"/>
        <v>8000</v>
      </c>
      <c r="K53" s="75">
        <f t="shared" si="194"/>
        <v>8000</v>
      </c>
      <c r="L53" s="75">
        <f t="shared" si="194"/>
        <v>8000</v>
      </c>
      <c r="M53" s="75">
        <f t="shared" si="194"/>
        <v>8000</v>
      </c>
      <c r="N53" s="75">
        <f>'Supuestos '!$D$28</f>
        <v>8456</v>
      </c>
      <c r="O53" s="75">
        <f t="shared" ref="O53:Y53" si="195">N53</f>
        <v>8456</v>
      </c>
      <c r="P53" s="75">
        <f t="shared" si="195"/>
        <v>8456</v>
      </c>
      <c r="Q53" s="75">
        <f t="shared" si="195"/>
        <v>8456</v>
      </c>
      <c r="R53" s="75">
        <f t="shared" si="195"/>
        <v>8456</v>
      </c>
      <c r="S53" s="75">
        <f t="shared" si="195"/>
        <v>8456</v>
      </c>
      <c r="T53" s="75">
        <f t="shared" si="195"/>
        <v>8456</v>
      </c>
      <c r="U53" s="75">
        <f t="shared" si="195"/>
        <v>8456</v>
      </c>
      <c r="V53" s="75">
        <f t="shared" si="195"/>
        <v>8456</v>
      </c>
      <c r="W53" s="75">
        <f t="shared" si="195"/>
        <v>8456</v>
      </c>
      <c r="X53" s="75">
        <f t="shared" si="195"/>
        <v>8456</v>
      </c>
      <c r="Y53" s="75">
        <f t="shared" si="195"/>
        <v>8456</v>
      </c>
      <c r="Z53" s="75">
        <f>'Supuestos '!E28</f>
        <v>8937.9920000000002</v>
      </c>
      <c r="AA53" s="75">
        <f t="shared" ref="AA53:AK53" si="196">Z53</f>
        <v>8937.9920000000002</v>
      </c>
      <c r="AB53" s="75">
        <f t="shared" si="196"/>
        <v>8937.9920000000002</v>
      </c>
      <c r="AC53" s="75">
        <f t="shared" si="196"/>
        <v>8937.9920000000002</v>
      </c>
      <c r="AD53" s="75">
        <f t="shared" si="196"/>
        <v>8937.9920000000002</v>
      </c>
      <c r="AE53" s="75">
        <f t="shared" si="196"/>
        <v>8937.9920000000002</v>
      </c>
      <c r="AF53" s="75">
        <f t="shared" si="196"/>
        <v>8937.9920000000002</v>
      </c>
      <c r="AG53" s="75">
        <f t="shared" si="196"/>
        <v>8937.9920000000002</v>
      </c>
      <c r="AH53" s="75">
        <f t="shared" si="196"/>
        <v>8937.9920000000002</v>
      </c>
      <c r="AI53" s="75">
        <f t="shared" si="196"/>
        <v>8937.9920000000002</v>
      </c>
      <c r="AJ53" s="75">
        <f t="shared" si="196"/>
        <v>8937.9920000000002</v>
      </c>
      <c r="AK53" s="75">
        <f t="shared" si="196"/>
        <v>8937.9920000000002</v>
      </c>
      <c r="AL53" s="102">
        <f t="shared" ref="AL53" si="197">AK53</f>
        <v>8937.9920000000002</v>
      </c>
      <c r="AM53" s="102">
        <f t="shared" ref="AM53" si="198">AL53</f>
        <v>8937.9920000000002</v>
      </c>
      <c r="AN53" s="102">
        <f t="shared" ref="AN53" si="199">AM53</f>
        <v>8937.9920000000002</v>
      </c>
      <c r="AO53" s="102">
        <f t="shared" ref="AO53" si="200">AN53</f>
        <v>8937.9920000000002</v>
      </c>
      <c r="AP53" s="102">
        <f t="shared" ref="AP53" si="201">AO53</f>
        <v>8937.9920000000002</v>
      </c>
      <c r="AQ53" s="102">
        <f t="shared" ref="AQ53" si="202">AP53</f>
        <v>8937.9920000000002</v>
      </c>
      <c r="AR53" s="102">
        <f t="shared" ref="AR53" si="203">AQ53</f>
        <v>8937.9920000000002</v>
      </c>
      <c r="AS53" s="102">
        <f t="shared" ref="AS53" si="204">AR53</f>
        <v>8937.9920000000002</v>
      </c>
      <c r="AT53" s="102">
        <f t="shared" ref="AT53" si="205">AS53</f>
        <v>8937.9920000000002</v>
      </c>
      <c r="AU53" s="102">
        <f t="shared" ref="AU53" si="206">AT53</f>
        <v>8937.9920000000002</v>
      </c>
      <c r="AV53" s="102">
        <f t="shared" ref="AV53" si="207">AU53</f>
        <v>8937.9920000000002</v>
      </c>
      <c r="AW53" s="102">
        <f t="shared" ref="AW53" si="208">AV53</f>
        <v>8937.9920000000002</v>
      </c>
      <c r="AX53" s="102">
        <f t="shared" ref="AX53" si="209">AW53</f>
        <v>8937.9920000000002</v>
      </c>
      <c r="AY53" s="102">
        <f t="shared" ref="AY53" si="210">AX53</f>
        <v>8937.9920000000002</v>
      </c>
      <c r="AZ53" s="102">
        <f t="shared" ref="AZ53" si="211">AY53</f>
        <v>8937.9920000000002</v>
      </c>
      <c r="BA53" s="102">
        <f t="shared" ref="BA53" si="212">AZ53</f>
        <v>8937.9920000000002</v>
      </c>
      <c r="BB53" s="102">
        <f t="shared" ref="BB53" si="213">BA53</f>
        <v>8937.9920000000002</v>
      </c>
      <c r="BC53" s="102">
        <f t="shared" ref="BC53" si="214">BB53</f>
        <v>8937.9920000000002</v>
      </c>
      <c r="BD53" s="102">
        <f t="shared" ref="BD53" si="215">BC53</f>
        <v>8937.9920000000002</v>
      </c>
      <c r="BE53" s="102">
        <f t="shared" ref="BE53" si="216">BD53</f>
        <v>8937.9920000000002</v>
      </c>
      <c r="BF53" s="102">
        <f t="shared" ref="BF53" si="217">BE53</f>
        <v>8937.9920000000002</v>
      </c>
      <c r="BG53" s="102">
        <f t="shared" ref="BG53" si="218">BF53</f>
        <v>8937.9920000000002</v>
      </c>
      <c r="BH53" s="102">
        <f t="shared" ref="BH53" si="219">BG53</f>
        <v>8937.9920000000002</v>
      </c>
      <c r="BI53" s="102">
        <f t="shared" ref="BI53" si="220">BH53</f>
        <v>8937.9920000000002</v>
      </c>
    </row>
    <row r="54" spans="1:61" ht="15.75" customHeight="1" x14ac:dyDescent="0.35">
      <c r="A54" s="76" t="s">
        <v>124</v>
      </c>
      <c r="B54" s="77">
        <f t="shared" ref="B54:AK54" si="221">B33*B38</f>
        <v>60</v>
      </c>
      <c r="C54" s="77">
        <f t="shared" si="221"/>
        <v>130.79999999999998</v>
      </c>
      <c r="D54" s="77">
        <f t="shared" si="221"/>
        <v>190.2</v>
      </c>
      <c r="E54" s="77">
        <f t="shared" si="221"/>
        <v>276</v>
      </c>
      <c r="F54" s="77">
        <f t="shared" si="221"/>
        <v>372.59999999999997</v>
      </c>
      <c r="G54" s="77">
        <f t="shared" si="221"/>
        <v>503.4</v>
      </c>
      <c r="H54" s="77">
        <f t="shared" si="221"/>
        <v>518.4</v>
      </c>
      <c r="I54" s="77">
        <f t="shared" si="221"/>
        <v>518.4</v>
      </c>
      <c r="J54" s="77">
        <f t="shared" si="221"/>
        <v>518.4</v>
      </c>
      <c r="K54" s="77">
        <f t="shared" si="221"/>
        <v>518.4</v>
      </c>
      <c r="L54" s="77">
        <f t="shared" si="221"/>
        <v>518.4</v>
      </c>
      <c r="M54" s="77">
        <f t="shared" si="221"/>
        <v>518.4</v>
      </c>
      <c r="N54" s="77">
        <f t="shared" si="221"/>
        <v>647.99999999999989</v>
      </c>
      <c r="O54" s="77">
        <f t="shared" si="221"/>
        <v>647.99999999999989</v>
      </c>
      <c r="P54" s="77">
        <f t="shared" si="221"/>
        <v>647.99999999999989</v>
      </c>
      <c r="Q54" s="77">
        <f t="shared" si="221"/>
        <v>647.99999999999989</v>
      </c>
      <c r="R54" s="77">
        <f t="shared" si="221"/>
        <v>647.99999999999989</v>
      </c>
      <c r="S54" s="77">
        <f t="shared" si="221"/>
        <v>647.99999999999989</v>
      </c>
      <c r="T54" s="77">
        <f t="shared" si="221"/>
        <v>647.99999999999989</v>
      </c>
      <c r="U54" s="77">
        <f t="shared" si="221"/>
        <v>647.99999999999989</v>
      </c>
      <c r="V54" s="77">
        <f t="shared" si="221"/>
        <v>647.99999999999989</v>
      </c>
      <c r="W54" s="77">
        <f t="shared" si="221"/>
        <v>647.99999999999989</v>
      </c>
      <c r="X54" s="77">
        <f t="shared" si="221"/>
        <v>647.99999999999989</v>
      </c>
      <c r="Y54" s="77">
        <f t="shared" si="221"/>
        <v>647.99999999999989</v>
      </c>
      <c r="Z54" s="77">
        <f t="shared" si="221"/>
        <v>864</v>
      </c>
      <c r="AA54" s="77">
        <f t="shared" si="221"/>
        <v>864</v>
      </c>
      <c r="AB54" s="77">
        <f t="shared" si="221"/>
        <v>864</v>
      </c>
      <c r="AC54" s="77">
        <f t="shared" si="221"/>
        <v>864</v>
      </c>
      <c r="AD54" s="77">
        <f t="shared" si="221"/>
        <v>864</v>
      </c>
      <c r="AE54" s="77">
        <f t="shared" si="221"/>
        <v>864</v>
      </c>
      <c r="AF54" s="77">
        <f t="shared" si="221"/>
        <v>864</v>
      </c>
      <c r="AG54" s="77">
        <f t="shared" si="221"/>
        <v>864</v>
      </c>
      <c r="AH54" s="77">
        <f t="shared" si="221"/>
        <v>864</v>
      </c>
      <c r="AI54" s="77">
        <f t="shared" si="221"/>
        <v>864</v>
      </c>
      <c r="AJ54" s="77">
        <f t="shared" si="221"/>
        <v>864</v>
      </c>
      <c r="AK54" s="77">
        <f t="shared" si="221"/>
        <v>864</v>
      </c>
      <c r="AL54" s="77">
        <f t="shared" ref="AL54:BI54" si="222">AL33*AL38</f>
        <v>950.40000000000009</v>
      </c>
      <c r="AM54" s="77">
        <f t="shared" si="222"/>
        <v>950.40000000000009</v>
      </c>
      <c r="AN54" s="77">
        <f t="shared" si="222"/>
        <v>950.40000000000009</v>
      </c>
      <c r="AO54" s="77">
        <f t="shared" si="222"/>
        <v>950.40000000000009</v>
      </c>
      <c r="AP54" s="77">
        <f t="shared" si="222"/>
        <v>950.40000000000009</v>
      </c>
      <c r="AQ54" s="77">
        <f t="shared" si="222"/>
        <v>950.40000000000009</v>
      </c>
      <c r="AR54" s="77">
        <f t="shared" si="222"/>
        <v>950.40000000000009</v>
      </c>
      <c r="AS54" s="77">
        <f t="shared" si="222"/>
        <v>950.40000000000009</v>
      </c>
      <c r="AT54" s="77">
        <f t="shared" si="222"/>
        <v>950.40000000000009</v>
      </c>
      <c r="AU54" s="77">
        <f t="shared" si="222"/>
        <v>950.40000000000009</v>
      </c>
      <c r="AV54" s="77">
        <f t="shared" si="222"/>
        <v>950.40000000000009</v>
      </c>
      <c r="AW54" s="77">
        <f t="shared" si="222"/>
        <v>950.40000000000009</v>
      </c>
      <c r="AX54" s="77">
        <f t="shared" si="222"/>
        <v>1036.8</v>
      </c>
      <c r="AY54" s="77">
        <f t="shared" si="222"/>
        <v>1036.8</v>
      </c>
      <c r="AZ54" s="77">
        <f t="shared" si="222"/>
        <v>1036.8</v>
      </c>
      <c r="BA54" s="77">
        <f t="shared" si="222"/>
        <v>1036.8</v>
      </c>
      <c r="BB54" s="77">
        <f t="shared" si="222"/>
        <v>1036.8</v>
      </c>
      <c r="BC54" s="77">
        <f t="shared" si="222"/>
        <v>1036.8</v>
      </c>
      <c r="BD54" s="77">
        <f t="shared" si="222"/>
        <v>1036.8</v>
      </c>
      <c r="BE54" s="77">
        <f t="shared" si="222"/>
        <v>1036.8</v>
      </c>
      <c r="BF54" s="77">
        <f t="shared" si="222"/>
        <v>1036.8</v>
      </c>
      <c r="BG54" s="77">
        <f t="shared" si="222"/>
        <v>1036.8</v>
      </c>
      <c r="BH54" s="77">
        <f t="shared" si="222"/>
        <v>1036.8</v>
      </c>
      <c r="BI54" s="77">
        <f t="shared" si="222"/>
        <v>1036.8</v>
      </c>
    </row>
    <row r="55" spans="1:61" ht="15.75" customHeight="1" x14ac:dyDescent="0.35">
      <c r="A55" s="98" t="s">
        <v>126</v>
      </c>
      <c r="B55" s="96">
        <f t="shared" ref="B55:AK55" si="223">B53*B54</f>
        <v>480000</v>
      </c>
      <c r="C55" s="96">
        <f t="shared" si="223"/>
        <v>1046399.9999999999</v>
      </c>
      <c r="D55" s="96">
        <f t="shared" si="223"/>
        <v>1521600</v>
      </c>
      <c r="E55" s="96">
        <f t="shared" si="223"/>
        <v>2208000</v>
      </c>
      <c r="F55" s="96">
        <f t="shared" si="223"/>
        <v>2980799.9999999995</v>
      </c>
      <c r="G55" s="96">
        <f t="shared" si="223"/>
        <v>4027200</v>
      </c>
      <c r="H55" s="96">
        <f t="shared" si="223"/>
        <v>4147200</v>
      </c>
      <c r="I55" s="96">
        <f t="shared" si="223"/>
        <v>4147200</v>
      </c>
      <c r="J55" s="96">
        <f t="shared" si="223"/>
        <v>4147200</v>
      </c>
      <c r="K55" s="96">
        <f t="shared" si="223"/>
        <v>4147200</v>
      </c>
      <c r="L55" s="96">
        <f t="shared" si="223"/>
        <v>4147200</v>
      </c>
      <c r="M55" s="96">
        <f t="shared" si="223"/>
        <v>4147200</v>
      </c>
      <c r="N55" s="96">
        <f t="shared" si="223"/>
        <v>5479487.9999999991</v>
      </c>
      <c r="O55" s="96">
        <f t="shared" si="223"/>
        <v>5479487.9999999991</v>
      </c>
      <c r="P55" s="96">
        <f t="shared" si="223"/>
        <v>5479487.9999999991</v>
      </c>
      <c r="Q55" s="96">
        <f t="shared" si="223"/>
        <v>5479487.9999999991</v>
      </c>
      <c r="R55" s="96">
        <f t="shared" si="223"/>
        <v>5479487.9999999991</v>
      </c>
      <c r="S55" s="96">
        <f t="shared" si="223"/>
        <v>5479487.9999999991</v>
      </c>
      <c r="T55" s="96">
        <f t="shared" si="223"/>
        <v>5479487.9999999991</v>
      </c>
      <c r="U55" s="96">
        <f t="shared" si="223"/>
        <v>5479487.9999999991</v>
      </c>
      <c r="V55" s="96">
        <f t="shared" si="223"/>
        <v>5479487.9999999991</v>
      </c>
      <c r="W55" s="96">
        <f t="shared" si="223"/>
        <v>5479487.9999999991</v>
      </c>
      <c r="X55" s="96">
        <f t="shared" si="223"/>
        <v>5479487.9999999991</v>
      </c>
      <c r="Y55" s="96">
        <f t="shared" si="223"/>
        <v>5479487.9999999991</v>
      </c>
      <c r="Z55" s="96">
        <f t="shared" si="223"/>
        <v>7722425.0880000005</v>
      </c>
      <c r="AA55" s="96">
        <f t="shared" si="223"/>
        <v>7722425.0880000005</v>
      </c>
      <c r="AB55" s="96">
        <f t="shared" si="223"/>
        <v>7722425.0880000005</v>
      </c>
      <c r="AC55" s="96">
        <f t="shared" si="223"/>
        <v>7722425.0880000005</v>
      </c>
      <c r="AD55" s="96">
        <f t="shared" si="223"/>
        <v>7722425.0880000005</v>
      </c>
      <c r="AE55" s="96">
        <f t="shared" si="223"/>
        <v>7722425.0880000005</v>
      </c>
      <c r="AF55" s="96">
        <f t="shared" si="223"/>
        <v>7722425.0880000005</v>
      </c>
      <c r="AG55" s="96">
        <f t="shared" si="223"/>
        <v>7722425.0880000005</v>
      </c>
      <c r="AH55" s="96">
        <f t="shared" si="223"/>
        <v>7722425.0880000005</v>
      </c>
      <c r="AI55" s="96">
        <f t="shared" si="223"/>
        <v>7722425.0880000005</v>
      </c>
      <c r="AJ55" s="96">
        <f t="shared" si="223"/>
        <v>7722425.0880000005</v>
      </c>
      <c r="AK55" s="96">
        <f t="shared" si="223"/>
        <v>7722425.0880000005</v>
      </c>
      <c r="AL55" s="96">
        <f t="shared" ref="AL55:BI55" si="224">AL53*AL54</f>
        <v>8494667.5968000013</v>
      </c>
      <c r="AM55" s="96">
        <f t="shared" si="224"/>
        <v>8494667.5968000013</v>
      </c>
      <c r="AN55" s="96">
        <f t="shared" si="224"/>
        <v>8494667.5968000013</v>
      </c>
      <c r="AO55" s="96">
        <f t="shared" si="224"/>
        <v>8494667.5968000013</v>
      </c>
      <c r="AP55" s="96">
        <f t="shared" si="224"/>
        <v>8494667.5968000013</v>
      </c>
      <c r="AQ55" s="96">
        <f t="shared" si="224"/>
        <v>8494667.5968000013</v>
      </c>
      <c r="AR55" s="96">
        <f t="shared" si="224"/>
        <v>8494667.5968000013</v>
      </c>
      <c r="AS55" s="96">
        <f t="shared" si="224"/>
        <v>8494667.5968000013</v>
      </c>
      <c r="AT55" s="96">
        <f t="shared" si="224"/>
        <v>8494667.5968000013</v>
      </c>
      <c r="AU55" s="96">
        <f t="shared" si="224"/>
        <v>8494667.5968000013</v>
      </c>
      <c r="AV55" s="96">
        <f t="shared" si="224"/>
        <v>8494667.5968000013</v>
      </c>
      <c r="AW55" s="96">
        <f t="shared" si="224"/>
        <v>8494667.5968000013</v>
      </c>
      <c r="AX55" s="96">
        <f t="shared" si="224"/>
        <v>9266910.1055999994</v>
      </c>
      <c r="AY55" s="96">
        <f t="shared" si="224"/>
        <v>9266910.1055999994</v>
      </c>
      <c r="AZ55" s="96">
        <f t="shared" si="224"/>
        <v>9266910.1055999994</v>
      </c>
      <c r="BA55" s="96">
        <f t="shared" si="224"/>
        <v>9266910.1055999994</v>
      </c>
      <c r="BB55" s="96">
        <f t="shared" si="224"/>
        <v>9266910.1055999994</v>
      </c>
      <c r="BC55" s="96">
        <f t="shared" si="224"/>
        <v>9266910.1055999994</v>
      </c>
      <c r="BD55" s="96">
        <f t="shared" si="224"/>
        <v>9266910.1055999994</v>
      </c>
      <c r="BE55" s="96">
        <f t="shared" si="224"/>
        <v>9266910.1055999994</v>
      </c>
      <c r="BF55" s="96">
        <f t="shared" si="224"/>
        <v>9266910.1055999994</v>
      </c>
      <c r="BG55" s="96">
        <f t="shared" si="224"/>
        <v>9266910.1055999994</v>
      </c>
      <c r="BH55" s="96">
        <f t="shared" si="224"/>
        <v>9266910.1055999994</v>
      </c>
      <c r="BI55" s="96">
        <f t="shared" si="224"/>
        <v>9266910.1055999994</v>
      </c>
    </row>
    <row r="56" spans="1:61" ht="15.75" customHeight="1" x14ac:dyDescent="0.35">
      <c r="A56" s="1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</row>
    <row r="57" spans="1:61" ht="15.75" customHeight="1" x14ac:dyDescent="0.35"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</row>
    <row r="58" spans="1:61" ht="15.75" customHeight="1" x14ac:dyDescent="0.35">
      <c r="A58" s="71" t="s">
        <v>127</v>
      </c>
      <c r="B58" s="96">
        <f t="shared" ref="B58:AK58" si="225">(B42+B50+B55)*B60</f>
        <v>7098500</v>
      </c>
      <c r="C58" s="96">
        <f t="shared" si="225"/>
        <v>7844730</v>
      </c>
      <c r="D58" s="96">
        <f t="shared" si="225"/>
        <v>11407245</v>
      </c>
      <c r="E58" s="96">
        <f t="shared" si="225"/>
        <v>16553100</v>
      </c>
      <c r="F58" s="96">
        <f t="shared" si="225"/>
        <v>25846685</v>
      </c>
      <c r="G58" s="96">
        <f t="shared" si="225"/>
        <v>33691415</v>
      </c>
      <c r="H58" s="96">
        <f t="shared" si="225"/>
        <v>36341040</v>
      </c>
      <c r="I58" s="96">
        <f t="shared" si="225"/>
        <v>36341040</v>
      </c>
      <c r="J58" s="96">
        <f t="shared" si="225"/>
        <v>31091040</v>
      </c>
      <c r="K58" s="96">
        <f t="shared" si="225"/>
        <v>37041040</v>
      </c>
      <c r="L58" s="96">
        <f t="shared" si="225"/>
        <v>37891540</v>
      </c>
      <c r="M58" s="96">
        <f t="shared" si="225"/>
        <v>31091040</v>
      </c>
      <c r="N58" s="96">
        <f t="shared" si="225"/>
        <v>60470424</v>
      </c>
      <c r="O58" s="96">
        <f t="shared" si="225"/>
        <v>60470424</v>
      </c>
      <c r="P58" s="96">
        <f t="shared" si="225"/>
        <v>60470424</v>
      </c>
      <c r="Q58" s="96">
        <f t="shared" si="225"/>
        <v>60470424</v>
      </c>
      <c r="R58" s="96">
        <f t="shared" si="225"/>
        <v>60470424</v>
      </c>
      <c r="S58" s="96">
        <f t="shared" si="225"/>
        <v>60470424</v>
      </c>
      <c r="T58" s="96">
        <f t="shared" si="225"/>
        <v>60470424</v>
      </c>
      <c r="U58" s="96">
        <f t="shared" si="225"/>
        <v>60470424</v>
      </c>
      <c r="V58" s="96">
        <f t="shared" si="225"/>
        <v>60470424</v>
      </c>
      <c r="W58" s="96">
        <f t="shared" si="225"/>
        <v>60470424</v>
      </c>
      <c r="X58" s="96">
        <f t="shared" si="225"/>
        <v>60470424</v>
      </c>
      <c r="Y58" s="96">
        <f t="shared" si="225"/>
        <v>60470424</v>
      </c>
      <c r="Z58" s="96">
        <f t="shared" si="225"/>
        <v>79980514.991999999</v>
      </c>
      <c r="AA58" s="96">
        <f t="shared" si="225"/>
        <v>79980514.991999999</v>
      </c>
      <c r="AB58" s="96">
        <f t="shared" si="225"/>
        <v>79980514.991999999</v>
      </c>
      <c r="AC58" s="96">
        <f t="shared" si="225"/>
        <v>79980514.991999999</v>
      </c>
      <c r="AD58" s="96">
        <f t="shared" si="225"/>
        <v>79980514.991999999</v>
      </c>
      <c r="AE58" s="96">
        <f t="shared" si="225"/>
        <v>79980514.991999999</v>
      </c>
      <c r="AF58" s="96">
        <f t="shared" si="225"/>
        <v>79980514.991999999</v>
      </c>
      <c r="AG58" s="96">
        <f t="shared" si="225"/>
        <v>79980514.991999999</v>
      </c>
      <c r="AH58" s="96">
        <f t="shared" si="225"/>
        <v>79980514.991999999</v>
      </c>
      <c r="AI58" s="96">
        <f t="shared" si="225"/>
        <v>79980514.991999999</v>
      </c>
      <c r="AJ58" s="96">
        <f t="shared" si="225"/>
        <v>79980514.991999999</v>
      </c>
      <c r="AK58" s="96">
        <f t="shared" si="225"/>
        <v>79980514.991999999</v>
      </c>
      <c r="AL58" s="96">
        <v>79980514.991999999</v>
      </c>
      <c r="AM58" s="96">
        <v>79980514.991999999</v>
      </c>
      <c r="AN58" s="96">
        <v>79980514.991999999</v>
      </c>
      <c r="AO58" s="96">
        <v>79980514.991999999</v>
      </c>
      <c r="AP58" s="96">
        <v>79980514.991999999</v>
      </c>
      <c r="AQ58" s="96">
        <v>79980514.991999999</v>
      </c>
      <c r="AR58" s="96">
        <v>79980514.991999999</v>
      </c>
      <c r="AS58" s="96">
        <v>79980514.991999999</v>
      </c>
      <c r="AT58" s="96">
        <v>79980514.991999999</v>
      </c>
      <c r="AU58" s="96">
        <v>79980514.991999999</v>
      </c>
      <c r="AV58" s="96">
        <v>79980514.991999999</v>
      </c>
      <c r="AW58" s="96">
        <v>79980514.991999999</v>
      </c>
      <c r="AX58" s="96">
        <v>79980514.991999999</v>
      </c>
      <c r="AY58" s="96">
        <v>79980514.991999999</v>
      </c>
      <c r="AZ58" s="96">
        <v>79980514.991999999</v>
      </c>
      <c r="BA58" s="96">
        <v>79980514.991999999</v>
      </c>
      <c r="BB58" s="96">
        <v>79980514.991999999</v>
      </c>
      <c r="BC58" s="96">
        <v>79980514.991999999</v>
      </c>
      <c r="BD58" s="96">
        <v>79980514.991999999</v>
      </c>
      <c r="BE58" s="96">
        <v>79980514.991999999</v>
      </c>
      <c r="BF58" s="96">
        <v>79980514.991999999</v>
      </c>
      <c r="BG58" s="96">
        <v>79980514.991999999</v>
      </c>
      <c r="BH58" s="96">
        <v>79980514.991999999</v>
      </c>
      <c r="BI58" s="96">
        <v>79980514.991999999</v>
      </c>
    </row>
    <row r="59" spans="1:61" ht="15.75" customHeight="1" x14ac:dyDescent="0.35">
      <c r="A59" s="94"/>
      <c r="B59" s="99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</row>
    <row r="60" spans="1:61" ht="15.75" customHeight="1" x14ac:dyDescent="0.35">
      <c r="A60" s="71" t="s">
        <v>128</v>
      </c>
      <c r="B60" s="88">
        <v>1</v>
      </c>
      <c r="C60" s="36">
        <f t="shared" ref="C60:AK60" si="226">B60</f>
        <v>1</v>
      </c>
      <c r="D60" s="36">
        <f t="shared" si="226"/>
        <v>1</v>
      </c>
      <c r="E60" s="36">
        <f t="shared" si="226"/>
        <v>1</v>
      </c>
      <c r="F60" s="36">
        <f t="shared" si="226"/>
        <v>1</v>
      </c>
      <c r="G60" s="36">
        <f t="shared" si="226"/>
        <v>1</v>
      </c>
      <c r="H60" s="36">
        <f t="shared" si="226"/>
        <v>1</v>
      </c>
      <c r="I60" s="36">
        <f t="shared" si="226"/>
        <v>1</v>
      </c>
      <c r="J60" s="36">
        <f t="shared" si="226"/>
        <v>1</v>
      </c>
      <c r="K60" s="36">
        <f t="shared" si="226"/>
        <v>1</v>
      </c>
      <c r="L60" s="36">
        <f t="shared" si="226"/>
        <v>1</v>
      </c>
      <c r="M60" s="36">
        <f t="shared" si="226"/>
        <v>1</v>
      </c>
      <c r="N60" s="36">
        <f t="shared" si="226"/>
        <v>1</v>
      </c>
      <c r="O60" s="36">
        <f t="shared" si="226"/>
        <v>1</v>
      </c>
      <c r="P60" s="36">
        <f t="shared" si="226"/>
        <v>1</v>
      </c>
      <c r="Q60" s="36">
        <f t="shared" si="226"/>
        <v>1</v>
      </c>
      <c r="R60" s="36">
        <f t="shared" si="226"/>
        <v>1</v>
      </c>
      <c r="S60" s="36">
        <f t="shared" si="226"/>
        <v>1</v>
      </c>
      <c r="T60" s="36">
        <f t="shared" si="226"/>
        <v>1</v>
      </c>
      <c r="U60" s="36">
        <f t="shared" si="226"/>
        <v>1</v>
      </c>
      <c r="V60" s="36">
        <f t="shared" si="226"/>
        <v>1</v>
      </c>
      <c r="W60" s="36">
        <f t="shared" si="226"/>
        <v>1</v>
      </c>
      <c r="X60" s="36">
        <f t="shared" si="226"/>
        <v>1</v>
      </c>
      <c r="Y60" s="36">
        <f t="shared" si="226"/>
        <v>1</v>
      </c>
      <c r="Z60" s="36">
        <f t="shared" si="226"/>
        <v>1</v>
      </c>
      <c r="AA60" s="36">
        <f t="shared" si="226"/>
        <v>1</v>
      </c>
      <c r="AB60" s="36">
        <f t="shared" si="226"/>
        <v>1</v>
      </c>
      <c r="AC60" s="36">
        <f t="shared" si="226"/>
        <v>1</v>
      </c>
      <c r="AD60" s="36">
        <f t="shared" si="226"/>
        <v>1</v>
      </c>
      <c r="AE60" s="36">
        <f t="shared" si="226"/>
        <v>1</v>
      </c>
      <c r="AF60" s="36">
        <f t="shared" si="226"/>
        <v>1</v>
      </c>
      <c r="AG60" s="36">
        <f t="shared" si="226"/>
        <v>1</v>
      </c>
      <c r="AH60" s="36">
        <f t="shared" si="226"/>
        <v>1</v>
      </c>
      <c r="AI60" s="36">
        <f t="shared" si="226"/>
        <v>1</v>
      </c>
      <c r="AJ60" s="36">
        <f t="shared" si="226"/>
        <v>1</v>
      </c>
      <c r="AK60" s="36">
        <f t="shared" si="226"/>
        <v>1</v>
      </c>
      <c r="AL60" s="97">
        <v>1</v>
      </c>
      <c r="AM60" s="97">
        <v>1</v>
      </c>
      <c r="AN60" s="97">
        <v>1</v>
      </c>
      <c r="AO60" s="97">
        <v>1</v>
      </c>
      <c r="AP60" s="97">
        <v>1</v>
      </c>
      <c r="AQ60" s="97">
        <v>1</v>
      </c>
      <c r="AR60" s="97">
        <v>1</v>
      </c>
      <c r="AS60" s="97">
        <v>1</v>
      </c>
      <c r="AT60" s="97">
        <v>1</v>
      </c>
      <c r="AU60" s="97">
        <v>1</v>
      </c>
      <c r="AV60" s="97">
        <v>1</v>
      </c>
      <c r="AW60" s="97">
        <v>1</v>
      </c>
      <c r="AX60" s="97">
        <v>1</v>
      </c>
      <c r="AY60" s="97">
        <v>1</v>
      </c>
      <c r="AZ60" s="97">
        <v>1</v>
      </c>
      <c r="BA60" s="97">
        <v>1</v>
      </c>
      <c r="BB60" s="97">
        <v>1</v>
      </c>
      <c r="BC60" s="97">
        <v>1</v>
      </c>
      <c r="BD60" s="97">
        <v>1</v>
      </c>
      <c r="BE60" s="97">
        <v>1</v>
      </c>
      <c r="BF60" s="97">
        <v>1</v>
      </c>
      <c r="BG60" s="97">
        <v>1</v>
      </c>
      <c r="BH60" s="97">
        <v>1</v>
      </c>
      <c r="BI60" s="97">
        <v>1</v>
      </c>
    </row>
    <row r="61" spans="1:61" ht="15.75" customHeight="1" x14ac:dyDescent="0.35">
      <c r="B61" s="53"/>
      <c r="C61" s="34"/>
      <c r="D61" s="34"/>
      <c r="E61" s="34"/>
      <c r="F61" s="34"/>
      <c r="G61" s="34"/>
      <c r="H61" s="34"/>
      <c r="I61" s="34"/>
      <c r="J61" s="34"/>
      <c r="K61" s="34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</row>
    <row r="62" spans="1:61" ht="15.75" customHeight="1" x14ac:dyDescent="0.35">
      <c r="A62" s="71" t="s">
        <v>129</v>
      </c>
      <c r="B62" s="53"/>
      <c r="C62" s="34"/>
      <c r="D62" s="34"/>
      <c r="E62" s="34"/>
      <c r="F62" s="34"/>
      <c r="G62" s="34"/>
      <c r="H62" s="34"/>
      <c r="I62" s="34"/>
      <c r="J62" s="34"/>
      <c r="K62" s="34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</row>
    <row r="63" spans="1:61" ht="15.75" customHeight="1" x14ac:dyDescent="0.35">
      <c r="A63" s="74" t="s">
        <v>290</v>
      </c>
      <c r="B63" s="75">
        <v>5150</v>
      </c>
      <c r="C63" s="75">
        <f t="shared" ref="C63:AK63" si="227">B63</f>
        <v>5150</v>
      </c>
      <c r="D63" s="75">
        <f t="shared" si="227"/>
        <v>5150</v>
      </c>
      <c r="E63" s="75">
        <f t="shared" si="227"/>
        <v>5150</v>
      </c>
      <c r="F63" s="75">
        <f t="shared" si="227"/>
        <v>5150</v>
      </c>
      <c r="G63" s="75">
        <f t="shared" si="227"/>
        <v>5150</v>
      </c>
      <c r="H63" s="75">
        <f t="shared" si="227"/>
        <v>5150</v>
      </c>
      <c r="I63" s="75">
        <f t="shared" si="227"/>
        <v>5150</v>
      </c>
      <c r="J63" s="75">
        <f t="shared" si="227"/>
        <v>5150</v>
      </c>
      <c r="K63" s="75">
        <f t="shared" si="227"/>
        <v>5150</v>
      </c>
      <c r="L63" s="75">
        <f t="shared" si="227"/>
        <v>5150</v>
      </c>
      <c r="M63" s="75">
        <f t="shared" si="227"/>
        <v>5150</v>
      </c>
      <c r="N63" s="75">
        <f t="shared" si="227"/>
        <v>5150</v>
      </c>
      <c r="O63" s="75">
        <f t="shared" si="227"/>
        <v>5150</v>
      </c>
      <c r="P63" s="75">
        <f t="shared" si="227"/>
        <v>5150</v>
      </c>
      <c r="Q63" s="75">
        <f t="shared" si="227"/>
        <v>5150</v>
      </c>
      <c r="R63" s="75">
        <f t="shared" si="227"/>
        <v>5150</v>
      </c>
      <c r="S63" s="75">
        <f t="shared" si="227"/>
        <v>5150</v>
      </c>
      <c r="T63" s="75">
        <f t="shared" si="227"/>
        <v>5150</v>
      </c>
      <c r="U63" s="75">
        <f t="shared" si="227"/>
        <v>5150</v>
      </c>
      <c r="V63" s="75">
        <f t="shared" si="227"/>
        <v>5150</v>
      </c>
      <c r="W63" s="75">
        <f t="shared" si="227"/>
        <v>5150</v>
      </c>
      <c r="X63" s="75">
        <f t="shared" si="227"/>
        <v>5150</v>
      </c>
      <c r="Y63" s="75">
        <f t="shared" si="227"/>
        <v>5150</v>
      </c>
      <c r="Z63" s="75">
        <f t="shared" si="227"/>
        <v>5150</v>
      </c>
      <c r="AA63" s="75">
        <f t="shared" si="227"/>
        <v>5150</v>
      </c>
      <c r="AB63" s="75">
        <f t="shared" si="227"/>
        <v>5150</v>
      </c>
      <c r="AC63" s="75">
        <f t="shared" si="227"/>
        <v>5150</v>
      </c>
      <c r="AD63" s="75">
        <f t="shared" si="227"/>
        <v>5150</v>
      </c>
      <c r="AE63" s="75">
        <f t="shared" si="227"/>
        <v>5150</v>
      </c>
      <c r="AF63" s="75">
        <f t="shared" si="227"/>
        <v>5150</v>
      </c>
      <c r="AG63" s="75">
        <f t="shared" si="227"/>
        <v>5150</v>
      </c>
      <c r="AH63" s="75">
        <f t="shared" si="227"/>
        <v>5150</v>
      </c>
      <c r="AI63" s="75">
        <f t="shared" si="227"/>
        <v>5150</v>
      </c>
      <c r="AJ63" s="75">
        <f t="shared" si="227"/>
        <v>5150</v>
      </c>
      <c r="AK63" s="75">
        <f t="shared" si="227"/>
        <v>5150</v>
      </c>
      <c r="AL63" s="102">
        <f t="shared" ref="AL63:AL66" si="228">AK63</f>
        <v>5150</v>
      </c>
      <c r="AM63" s="102">
        <f t="shared" ref="AM63:AM66" si="229">AL63</f>
        <v>5150</v>
      </c>
      <c r="AN63" s="102">
        <f t="shared" ref="AN63:AN66" si="230">AM63</f>
        <v>5150</v>
      </c>
      <c r="AO63" s="102">
        <f t="shared" ref="AO63:AO66" si="231">AN63</f>
        <v>5150</v>
      </c>
      <c r="AP63" s="102">
        <f t="shared" ref="AP63:AP66" si="232">AO63</f>
        <v>5150</v>
      </c>
      <c r="AQ63" s="102">
        <f t="shared" ref="AQ63:AQ66" si="233">AP63</f>
        <v>5150</v>
      </c>
      <c r="AR63" s="102">
        <f t="shared" ref="AR63:AR66" si="234">AQ63</f>
        <v>5150</v>
      </c>
      <c r="AS63" s="102">
        <f t="shared" ref="AS63:AS66" si="235">AR63</f>
        <v>5150</v>
      </c>
      <c r="AT63" s="102">
        <f t="shared" ref="AT63:AT66" si="236">AS63</f>
        <v>5150</v>
      </c>
      <c r="AU63" s="102">
        <f t="shared" ref="AU63:AU66" si="237">AT63</f>
        <v>5150</v>
      </c>
      <c r="AV63" s="102">
        <f t="shared" ref="AV63:AV66" si="238">AU63</f>
        <v>5150</v>
      </c>
      <c r="AW63" s="102">
        <f t="shared" ref="AW63:AW66" si="239">AV63</f>
        <v>5150</v>
      </c>
      <c r="AX63" s="102">
        <f t="shared" ref="AX63:AX66" si="240">AW63</f>
        <v>5150</v>
      </c>
      <c r="AY63" s="102">
        <f t="shared" ref="AY63:AY66" si="241">AX63</f>
        <v>5150</v>
      </c>
      <c r="AZ63" s="102">
        <f t="shared" ref="AZ63:AZ66" si="242">AY63</f>
        <v>5150</v>
      </c>
      <c r="BA63" s="102">
        <f t="shared" ref="BA63:BA66" si="243">AZ63</f>
        <v>5150</v>
      </c>
      <c r="BB63" s="102">
        <f t="shared" ref="BB63:BB66" si="244">BA63</f>
        <v>5150</v>
      </c>
      <c r="BC63" s="102">
        <f t="shared" ref="BC63:BC66" si="245">BB63</f>
        <v>5150</v>
      </c>
      <c r="BD63" s="102">
        <f t="shared" ref="BD63:BD66" si="246">BC63</f>
        <v>5150</v>
      </c>
      <c r="BE63" s="102">
        <f t="shared" ref="BE63:BE66" si="247">BD63</f>
        <v>5150</v>
      </c>
      <c r="BF63" s="102">
        <f t="shared" ref="BF63:BF66" si="248">BE63</f>
        <v>5150</v>
      </c>
      <c r="BG63" s="102">
        <f t="shared" ref="BG63:BG66" si="249">BF63</f>
        <v>5150</v>
      </c>
      <c r="BH63" s="102">
        <f t="shared" ref="BH63:BH66" si="250">BG63</f>
        <v>5150</v>
      </c>
      <c r="BI63" s="102">
        <f t="shared" ref="BI63:BI66" si="251">BH63</f>
        <v>5150</v>
      </c>
    </row>
    <row r="64" spans="1:61" ht="15.75" customHeight="1" x14ac:dyDescent="0.35">
      <c r="A64" s="158" t="s">
        <v>291</v>
      </c>
      <c r="B64" s="34">
        <v>4520</v>
      </c>
      <c r="C64" s="34">
        <f t="shared" ref="C64:AK64" si="252">B64</f>
        <v>4520</v>
      </c>
      <c r="D64" s="34">
        <f t="shared" si="252"/>
        <v>4520</v>
      </c>
      <c r="E64" s="34">
        <f t="shared" si="252"/>
        <v>4520</v>
      </c>
      <c r="F64" s="34">
        <f t="shared" si="252"/>
        <v>4520</v>
      </c>
      <c r="G64" s="34">
        <f t="shared" si="252"/>
        <v>4520</v>
      </c>
      <c r="H64" s="34">
        <f t="shared" si="252"/>
        <v>4520</v>
      </c>
      <c r="I64" s="34">
        <f t="shared" si="252"/>
        <v>4520</v>
      </c>
      <c r="J64" s="34">
        <f t="shared" si="252"/>
        <v>4520</v>
      </c>
      <c r="K64" s="34">
        <f t="shared" si="252"/>
        <v>4520</v>
      </c>
      <c r="L64" s="34">
        <f t="shared" si="252"/>
        <v>4520</v>
      </c>
      <c r="M64" s="34">
        <f t="shared" si="252"/>
        <v>4520</v>
      </c>
      <c r="N64" s="34">
        <f t="shared" si="252"/>
        <v>4520</v>
      </c>
      <c r="O64" s="34">
        <f t="shared" si="252"/>
        <v>4520</v>
      </c>
      <c r="P64" s="34">
        <f t="shared" si="252"/>
        <v>4520</v>
      </c>
      <c r="Q64" s="34">
        <f t="shared" si="252"/>
        <v>4520</v>
      </c>
      <c r="R64" s="34">
        <f t="shared" si="252"/>
        <v>4520</v>
      </c>
      <c r="S64" s="34">
        <f t="shared" si="252"/>
        <v>4520</v>
      </c>
      <c r="T64" s="34">
        <f t="shared" si="252"/>
        <v>4520</v>
      </c>
      <c r="U64" s="34">
        <f t="shared" si="252"/>
        <v>4520</v>
      </c>
      <c r="V64" s="34">
        <f t="shared" si="252"/>
        <v>4520</v>
      </c>
      <c r="W64" s="34">
        <f t="shared" si="252"/>
        <v>4520</v>
      </c>
      <c r="X64" s="34">
        <f t="shared" si="252"/>
        <v>4520</v>
      </c>
      <c r="Y64" s="34">
        <f t="shared" si="252"/>
        <v>4520</v>
      </c>
      <c r="Z64" s="34">
        <f t="shared" si="252"/>
        <v>4520</v>
      </c>
      <c r="AA64" s="34">
        <f t="shared" si="252"/>
        <v>4520</v>
      </c>
      <c r="AB64" s="34">
        <f t="shared" si="252"/>
        <v>4520</v>
      </c>
      <c r="AC64" s="34">
        <f t="shared" si="252"/>
        <v>4520</v>
      </c>
      <c r="AD64" s="34">
        <f t="shared" si="252"/>
        <v>4520</v>
      </c>
      <c r="AE64" s="34">
        <f t="shared" si="252"/>
        <v>4520</v>
      </c>
      <c r="AF64" s="34">
        <f t="shared" si="252"/>
        <v>4520</v>
      </c>
      <c r="AG64" s="34">
        <f t="shared" si="252"/>
        <v>4520</v>
      </c>
      <c r="AH64" s="34">
        <f t="shared" si="252"/>
        <v>4520</v>
      </c>
      <c r="AI64" s="34">
        <f t="shared" si="252"/>
        <v>4520</v>
      </c>
      <c r="AJ64" s="34">
        <f t="shared" si="252"/>
        <v>4520</v>
      </c>
      <c r="AK64" s="34">
        <f t="shared" si="252"/>
        <v>4520</v>
      </c>
      <c r="AL64" s="104">
        <f t="shared" si="228"/>
        <v>4520</v>
      </c>
      <c r="AM64" s="104">
        <f t="shared" si="229"/>
        <v>4520</v>
      </c>
      <c r="AN64" s="104">
        <f t="shared" si="230"/>
        <v>4520</v>
      </c>
      <c r="AO64" s="104">
        <f t="shared" si="231"/>
        <v>4520</v>
      </c>
      <c r="AP64" s="104">
        <f t="shared" si="232"/>
        <v>4520</v>
      </c>
      <c r="AQ64" s="104">
        <f t="shared" si="233"/>
        <v>4520</v>
      </c>
      <c r="AR64" s="104">
        <f t="shared" si="234"/>
        <v>4520</v>
      </c>
      <c r="AS64" s="104">
        <f t="shared" si="235"/>
        <v>4520</v>
      </c>
      <c r="AT64" s="104">
        <f t="shared" si="236"/>
        <v>4520</v>
      </c>
      <c r="AU64" s="104">
        <f t="shared" si="237"/>
        <v>4520</v>
      </c>
      <c r="AV64" s="104">
        <f t="shared" si="238"/>
        <v>4520</v>
      </c>
      <c r="AW64" s="104">
        <f t="shared" si="239"/>
        <v>4520</v>
      </c>
      <c r="AX64" s="104">
        <f t="shared" si="240"/>
        <v>4520</v>
      </c>
      <c r="AY64" s="104">
        <f t="shared" si="241"/>
        <v>4520</v>
      </c>
      <c r="AZ64" s="104">
        <f t="shared" si="242"/>
        <v>4520</v>
      </c>
      <c r="BA64" s="104">
        <f t="shared" si="243"/>
        <v>4520</v>
      </c>
      <c r="BB64" s="104">
        <f t="shared" si="244"/>
        <v>4520</v>
      </c>
      <c r="BC64" s="104">
        <f t="shared" si="245"/>
        <v>4520</v>
      </c>
      <c r="BD64" s="104">
        <f t="shared" si="246"/>
        <v>4520</v>
      </c>
      <c r="BE64" s="104">
        <f t="shared" si="247"/>
        <v>4520</v>
      </c>
      <c r="BF64" s="104">
        <f t="shared" si="248"/>
        <v>4520</v>
      </c>
      <c r="BG64" s="104">
        <f t="shared" si="249"/>
        <v>4520</v>
      </c>
      <c r="BH64" s="104">
        <f t="shared" si="250"/>
        <v>4520</v>
      </c>
      <c r="BI64" s="104">
        <f t="shared" si="251"/>
        <v>4520</v>
      </c>
    </row>
    <row r="65" spans="1:61" ht="15.75" customHeight="1" x14ac:dyDescent="0.35">
      <c r="A65" s="158" t="s">
        <v>292</v>
      </c>
      <c r="B65" s="34">
        <v>5336</v>
      </c>
      <c r="C65" s="34">
        <f t="shared" ref="C65:AK65" si="253">B65</f>
        <v>5336</v>
      </c>
      <c r="D65" s="34">
        <f t="shared" si="253"/>
        <v>5336</v>
      </c>
      <c r="E65" s="34">
        <f t="shared" si="253"/>
        <v>5336</v>
      </c>
      <c r="F65" s="34">
        <f t="shared" si="253"/>
        <v>5336</v>
      </c>
      <c r="G65" s="34">
        <f t="shared" si="253"/>
        <v>5336</v>
      </c>
      <c r="H65" s="34">
        <f t="shared" si="253"/>
        <v>5336</v>
      </c>
      <c r="I65" s="34">
        <f t="shared" si="253"/>
        <v>5336</v>
      </c>
      <c r="J65" s="34">
        <f t="shared" si="253"/>
        <v>5336</v>
      </c>
      <c r="K65" s="34">
        <f t="shared" si="253"/>
        <v>5336</v>
      </c>
      <c r="L65" s="34">
        <f t="shared" si="253"/>
        <v>5336</v>
      </c>
      <c r="M65" s="34">
        <f t="shared" si="253"/>
        <v>5336</v>
      </c>
      <c r="N65" s="34">
        <f t="shared" si="253"/>
        <v>5336</v>
      </c>
      <c r="O65" s="34">
        <f t="shared" si="253"/>
        <v>5336</v>
      </c>
      <c r="P65" s="34">
        <f t="shared" si="253"/>
        <v>5336</v>
      </c>
      <c r="Q65" s="34">
        <f t="shared" si="253"/>
        <v>5336</v>
      </c>
      <c r="R65" s="34">
        <f t="shared" si="253"/>
        <v>5336</v>
      </c>
      <c r="S65" s="34">
        <f t="shared" si="253"/>
        <v>5336</v>
      </c>
      <c r="T65" s="34">
        <f t="shared" si="253"/>
        <v>5336</v>
      </c>
      <c r="U65" s="34">
        <f t="shared" si="253"/>
        <v>5336</v>
      </c>
      <c r="V65" s="34">
        <f t="shared" si="253"/>
        <v>5336</v>
      </c>
      <c r="W65" s="34">
        <f t="shared" si="253"/>
        <v>5336</v>
      </c>
      <c r="X65" s="34">
        <f t="shared" si="253"/>
        <v>5336</v>
      </c>
      <c r="Y65" s="34">
        <f t="shared" si="253"/>
        <v>5336</v>
      </c>
      <c r="Z65" s="34">
        <f t="shared" si="253"/>
        <v>5336</v>
      </c>
      <c r="AA65" s="34">
        <f t="shared" si="253"/>
        <v>5336</v>
      </c>
      <c r="AB65" s="34">
        <f t="shared" si="253"/>
        <v>5336</v>
      </c>
      <c r="AC65" s="34">
        <f t="shared" si="253"/>
        <v>5336</v>
      </c>
      <c r="AD65" s="34">
        <f t="shared" si="253"/>
        <v>5336</v>
      </c>
      <c r="AE65" s="34">
        <f t="shared" si="253"/>
        <v>5336</v>
      </c>
      <c r="AF65" s="34">
        <f t="shared" si="253"/>
        <v>5336</v>
      </c>
      <c r="AG65" s="34">
        <f t="shared" si="253"/>
        <v>5336</v>
      </c>
      <c r="AH65" s="34">
        <f t="shared" si="253"/>
        <v>5336</v>
      </c>
      <c r="AI65" s="34">
        <f t="shared" si="253"/>
        <v>5336</v>
      </c>
      <c r="AJ65" s="34">
        <f t="shared" si="253"/>
        <v>5336</v>
      </c>
      <c r="AK65" s="34">
        <f t="shared" si="253"/>
        <v>5336</v>
      </c>
      <c r="AL65" s="104">
        <f t="shared" si="228"/>
        <v>5336</v>
      </c>
      <c r="AM65" s="104">
        <f t="shared" si="229"/>
        <v>5336</v>
      </c>
      <c r="AN65" s="104">
        <f t="shared" si="230"/>
        <v>5336</v>
      </c>
      <c r="AO65" s="104">
        <f t="shared" si="231"/>
        <v>5336</v>
      </c>
      <c r="AP65" s="104">
        <f t="shared" si="232"/>
        <v>5336</v>
      </c>
      <c r="AQ65" s="104">
        <f t="shared" si="233"/>
        <v>5336</v>
      </c>
      <c r="AR65" s="104">
        <f t="shared" si="234"/>
        <v>5336</v>
      </c>
      <c r="AS65" s="104">
        <f t="shared" si="235"/>
        <v>5336</v>
      </c>
      <c r="AT65" s="104">
        <f t="shared" si="236"/>
        <v>5336</v>
      </c>
      <c r="AU65" s="104">
        <f t="shared" si="237"/>
        <v>5336</v>
      </c>
      <c r="AV65" s="104">
        <f t="shared" si="238"/>
        <v>5336</v>
      </c>
      <c r="AW65" s="104">
        <f t="shared" si="239"/>
        <v>5336</v>
      </c>
      <c r="AX65" s="104">
        <f t="shared" si="240"/>
        <v>5336</v>
      </c>
      <c r="AY65" s="104">
        <f t="shared" si="241"/>
        <v>5336</v>
      </c>
      <c r="AZ65" s="104">
        <f t="shared" si="242"/>
        <v>5336</v>
      </c>
      <c r="BA65" s="104">
        <f t="shared" si="243"/>
        <v>5336</v>
      </c>
      <c r="BB65" s="104">
        <f t="shared" si="244"/>
        <v>5336</v>
      </c>
      <c r="BC65" s="104">
        <f t="shared" si="245"/>
        <v>5336</v>
      </c>
      <c r="BD65" s="104">
        <f t="shared" si="246"/>
        <v>5336</v>
      </c>
      <c r="BE65" s="104">
        <f t="shared" si="247"/>
        <v>5336</v>
      </c>
      <c r="BF65" s="104">
        <f t="shared" si="248"/>
        <v>5336</v>
      </c>
      <c r="BG65" s="104">
        <f t="shared" si="249"/>
        <v>5336</v>
      </c>
      <c r="BH65" s="104">
        <f t="shared" si="250"/>
        <v>5336</v>
      </c>
      <c r="BI65" s="104">
        <f t="shared" si="251"/>
        <v>5336</v>
      </c>
    </row>
    <row r="66" spans="1:61" ht="15.75" customHeight="1" x14ac:dyDescent="0.35">
      <c r="A66" s="76" t="s">
        <v>293</v>
      </c>
      <c r="B66" s="34">
        <v>3230</v>
      </c>
      <c r="C66" s="34">
        <f t="shared" ref="C66:AK66" si="254">B66</f>
        <v>3230</v>
      </c>
      <c r="D66" s="34">
        <f t="shared" si="254"/>
        <v>3230</v>
      </c>
      <c r="E66" s="34">
        <f t="shared" si="254"/>
        <v>3230</v>
      </c>
      <c r="F66" s="34">
        <f t="shared" si="254"/>
        <v>3230</v>
      </c>
      <c r="G66" s="34">
        <f t="shared" si="254"/>
        <v>3230</v>
      </c>
      <c r="H66" s="34">
        <f t="shared" si="254"/>
        <v>3230</v>
      </c>
      <c r="I66" s="34">
        <f t="shared" si="254"/>
        <v>3230</v>
      </c>
      <c r="J66" s="34">
        <f t="shared" si="254"/>
        <v>3230</v>
      </c>
      <c r="K66" s="34">
        <f t="shared" si="254"/>
        <v>3230</v>
      </c>
      <c r="L66" s="34">
        <f t="shared" si="254"/>
        <v>3230</v>
      </c>
      <c r="M66" s="34">
        <f t="shared" si="254"/>
        <v>3230</v>
      </c>
      <c r="N66" s="34">
        <f t="shared" si="254"/>
        <v>3230</v>
      </c>
      <c r="O66" s="34">
        <f t="shared" si="254"/>
        <v>3230</v>
      </c>
      <c r="P66" s="34">
        <f t="shared" si="254"/>
        <v>3230</v>
      </c>
      <c r="Q66" s="34">
        <f t="shared" si="254"/>
        <v>3230</v>
      </c>
      <c r="R66" s="34">
        <f t="shared" si="254"/>
        <v>3230</v>
      </c>
      <c r="S66" s="34">
        <f t="shared" si="254"/>
        <v>3230</v>
      </c>
      <c r="T66" s="34">
        <f t="shared" si="254"/>
        <v>3230</v>
      </c>
      <c r="U66" s="34">
        <f t="shared" si="254"/>
        <v>3230</v>
      </c>
      <c r="V66" s="34">
        <f t="shared" si="254"/>
        <v>3230</v>
      </c>
      <c r="W66" s="34">
        <f t="shared" si="254"/>
        <v>3230</v>
      </c>
      <c r="X66" s="34">
        <f t="shared" si="254"/>
        <v>3230</v>
      </c>
      <c r="Y66" s="34">
        <f t="shared" si="254"/>
        <v>3230</v>
      </c>
      <c r="Z66" s="34">
        <f t="shared" si="254"/>
        <v>3230</v>
      </c>
      <c r="AA66" s="34">
        <f t="shared" si="254"/>
        <v>3230</v>
      </c>
      <c r="AB66" s="34">
        <f t="shared" si="254"/>
        <v>3230</v>
      </c>
      <c r="AC66" s="34">
        <f t="shared" si="254"/>
        <v>3230</v>
      </c>
      <c r="AD66" s="34">
        <f t="shared" si="254"/>
        <v>3230</v>
      </c>
      <c r="AE66" s="34">
        <f t="shared" si="254"/>
        <v>3230</v>
      </c>
      <c r="AF66" s="34">
        <f t="shared" si="254"/>
        <v>3230</v>
      </c>
      <c r="AG66" s="34">
        <f t="shared" si="254"/>
        <v>3230</v>
      </c>
      <c r="AH66" s="34">
        <f t="shared" si="254"/>
        <v>3230</v>
      </c>
      <c r="AI66" s="34">
        <f t="shared" si="254"/>
        <v>3230</v>
      </c>
      <c r="AJ66" s="34">
        <f t="shared" si="254"/>
        <v>3230</v>
      </c>
      <c r="AK66" s="34">
        <f t="shared" si="254"/>
        <v>3230</v>
      </c>
      <c r="AL66" s="104">
        <f t="shared" si="228"/>
        <v>3230</v>
      </c>
      <c r="AM66" s="104">
        <f t="shared" si="229"/>
        <v>3230</v>
      </c>
      <c r="AN66" s="104">
        <f t="shared" si="230"/>
        <v>3230</v>
      </c>
      <c r="AO66" s="104">
        <f t="shared" si="231"/>
        <v>3230</v>
      </c>
      <c r="AP66" s="104">
        <f t="shared" si="232"/>
        <v>3230</v>
      </c>
      <c r="AQ66" s="104">
        <f t="shared" si="233"/>
        <v>3230</v>
      </c>
      <c r="AR66" s="104">
        <f t="shared" si="234"/>
        <v>3230</v>
      </c>
      <c r="AS66" s="104">
        <f t="shared" si="235"/>
        <v>3230</v>
      </c>
      <c r="AT66" s="104">
        <f t="shared" si="236"/>
        <v>3230</v>
      </c>
      <c r="AU66" s="104">
        <f t="shared" si="237"/>
        <v>3230</v>
      </c>
      <c r="AV66" s="104">
        <f t="shared" si="238"/>
        <v>3230</v>
      </c>
      <c r="AW66" s="104">
        <f t="shared" si="239"/>
        <v>3230</v>
      </c>
      <c r="AX66" s="104">
        <f t="shared" si="240"/>
        <v>3230</v>
      </c>
      <c r="AY66" s="104">
        <f t="shared" si="241"/>
        <v>3230</v>
      </c>
      <c r="AZ66" s="104">
        <f t="shared" si="242"/>
        <v>3230</v>
      </c>
      <c r="BA66" s="104">
        <f t="shared" si="243"/>
        <v>3230</v>
      </c>
      <c r="BB66" s="104">
        <f t="shared" si="244"/>
        <v>3230</v>
      </c>
      <c r="BC66" s="104">
        <f t="shared" si="245"/>
        <v>3230</v>
      </c>
      <c r="BD66" s="104">
        <f t="shared" si="246"/>
        <v>3230</v>
      </c>
      <c r="BE66" s="104">
        <f t="shared" si="247"/>
        <v>3230</v>
      </c>
      <c r="BF66" s="104">
        <f t="shared" si="248"/>
        <v>3230</v>
      </c>
      <c r="BG66" s="104">
        <f t="shared" si="249"/>
        <v>3230</v>
      </c>
      <c r="BH66" s="104">
        <f t="shared" si="250"/>
        <v>3230</v>
      </c>
      <c r="BI66" s="104">
        <f t="shared" si="251"/>
        <v>3230</v>
      </c>
    </row>
    <row r="67" spans="1:61" ht="15.75" customHeight="1" x14ac:dyDescent="0.35">
      <c r="A67" s="100" t="s">
        <v>130</v>
      </c>
      <c r="B67" s="96">
        <f t="shared" ref="B67:AK67" si="255">SUMPRODUCT(B63:B66,B29:B32)</f>
        <v>459050</v>
      </c>
      <c r="C67" s="96">
        <f t="shared" si="255"/>
        <v>1000729</v>
      </c>
      <c r="D67" s="96">
        <f t="shared" si="255"/>
        <v>1455188.5</v>
      </c>
      <c r="E67" s="96">
        <f t="shared" si="255"/>
        <v>2111630</v>
      </c>
      <c r="F67" s="96">
        <f t="shared" si="255"/>
        <v>2850700.5</v>
      </c>
      <c r="G67" s="96">
        <f t="shared" si="255"/>
        <v>3851429.5</v>
      </c>
      <c r="H67" s="96">
        <f t="shared" si="255"/>
        <v>3966192</v>
      </c>
      <c r="I67" s="96">
        <f t="shared" si="255"/>
        <v>3966192</v>
      </c>
      <c r="J67" s="96">
        <f t="shared" si="255"/>
        <v>3966192</v>
      </c>
      <c r="K67" s="96">
        <f t="shared" si="255"/>
        <v>3966192</v>
      </c>
      <c r="L67" s="96">
        <f t="shared" si="255"/>
        <v>3966192</v>
      </c>
      <c r="M67" s="96">
        <f t="shared" si="255"/>
        <v>3966192</v>
      </c>
      <c r="N67" s="96">
        <f t="shared" si="255"/>
        <v>6610320</v>
      </c>
      <c r="O67" s="96">
        <f t="shared" si="255"/>
        <v>6610320</v>
      </c>
      <c r="P67" s="96">
        <f t="shared" si="255"/>
        <v>6610320</v>
      </c>
      <c r="Q67" s="96">
        <f t="shared" si="255"/>
        <v>6610320</v>
      </c>
      <c r="R67" s="96">
        <f t="shared" si="255"/>
        <v>6610320</v>
      </c>
      <c r="S67" s="96">
        <f t="shared" si="255"/>
        <v>6610320</v>
      </c>
      <c r="T67" s="96">
        <f t="shared" si="255"/>
        <v>6610320</v>
      </c>
      <c r="U67" s="96">
        <f t="shared" si="255"/>
        <v>6610320</v>
      </c>
      <c r="V67" s="96">
        <f t="shared" si="255"/>
        <v>6610320</v>
      </c>
      <c r="W67" s="96">
        <f t="shared" si="255"/>
        <v>6610320</v>
      </c>
      <c r="X67" s="96">
        <f t="shared" si="255"/>
        <v>6610320</v>
      </c>
      <c r="Y67" s="96">
        <f t="shared" si="255"/>
        <v>6610320</v>
      </c>
      <c r="Z67" s="96">
        <f t="shared" si="255"/>
        <v>7932384</v>
      </c>
      <c r="AA67" s="96">
        <f t="shared" si="255"/>
        <v>7932384</v>
      </c>
      <c r="AB67" s="96">
        <f t="shared" si="255"/>
        <v>7932384</v>
      </c>
      <c r="AC67" s="96">
        <f t="shared" si="255"/>
        <v>7932384</v>
      </c>
      <c r="AD67" s="96">
        <f t="shared" si="255"/>
        <v>7932384</v>
      </c>
      <c r="AE67" s="96">
        <f t="shared" si="255"/>
        <v>7932384</v>
      </c>
      <c r="AF67" s="96">
        <f t="shared" si="255"/>
        <v>7932384</v>
      </c>
      <c r="AG67" s="96">
        <f t="shared" si="255"/>
        <v>7932384</v>
      </c>
      <c r="AH67" s="96">
        <f t="shared" si="255"/>
        <v>7932384</v>
      </c>
      <c r="AI67" s="96">
        <f t="shared" si="255"/>
        <v>7932384</v>
      </c>
      <c r="AJ67" s="96">
        <f t="shared" si="255"/>
        <v>7932384</v>
      </c>
      <c r="AK67" s="96">
        <f t="shared" si="255"/>
        <v>7932384</v>
      </c>
      <c r="AL67" s="96">
        <f t="shared" ref="AL67:BI67" si="256">SUMPRODUCT(AL63:AL66,AL29:AL32)</f>
        <v>7932384</v>
      </c>
      <c r="AM67" s="96">
        <f t="shared" si="256"/>
        <v>7932384</v>
      </c>
      <c r="AN67" s="96">
        <f t="shared" si="256"/>
        <v>7932384</v>
      </c>
      <c r="AO67" s="96">
        <f t="shared" si="256"/>
        <v>7932384</v>
      </c>
      <c r="AP67" s="96">
        <f t="shared" si="256"/>
        <v>7932384</v>
      </c>
      <c r="AQ67" s="96">
        <f t="shared" si="256"/>
        <v>7932384</v>
      </c>
      <c r="AR67" s="96">
        <f t="shared" si="256"/>
        <v>7932384</v>
      </c>
      <c r="AS67" s="96">
        <f t="shared" si="256"/>
        <v>7932384</v>
      </c>
      <c r="AT67" s="96">
        <f t="shared" si="256"/>
        <v>7932384</v>
      </c>
      <c r="AU67" s="96">
        <f t="shared" si="256"/>
        <v>7932384</v>
      </c>
      <c r="AV67" s="96">
        <f t="shared" si="256"/>
        <v>7932384</v>
      </c>
      <c r="AW67" s="96">
        <f t="shared" si="256"/>
        <v>7932384</v>
      </c>
      <c r="AX67" s="96">
        <f t="shared" si="256"/>
        <v>7932384</v>
      </c>
      <c r="AY67" s="96">
        <f t="shared" si="256"/>
        <v>7932384</v>
      </c>
      <c r="AZ67" s="96">
        <f t="shared" si="256"/>
        <v>7932384</v>
      </c>
      <c r="BA67" s="96">
        <f t="shared" si="256"/>
        <v>7932384</v>
      </c>
      <c r="BB67" s="96">
        <f t="shared" si="256"/>
        <v>7932384</v>
      </c>
      <c r="BC67" s="96">
        <f t="shared" si="256"/>
        <v>7932384</v>
      </c>
      <c r="BD67" s="96">
        <f t="shared" si="256"/>
        <v>7932384</v>
      </c>
      <c r="BE67" s="96">
        <f t="shared" si="256"/>
        <v>7932384</v>
      </c>
      <c r="BF67" s="96">
        <f t="shared" si="256"/>
        <v>7932384</v>
      </c>
      <c r="BG67" s="96">
        <f t="shared" si="256"/>
        <v>7932384</v>
      </c>
      <c r="BH67" s="96">
        <f t="shared" si="256"/>
        <v>7932384</v>
      </c>
      <c r="BI67" s="96">
        <f t="shared" si="256"/>
        <v>7932384</v>
      </c>
    </row>
    <row r="68" spans="1:61" ht="15.75" customHeight="1" x14ac:dyDescent="0.35"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</row>
    <row r="69" spans="1:61" ht="15.75" customHeight="1" x14ac:dyDescent="0.35">
      <c r="A69" s="1" t="s">
        <v>131</v>
      </c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 t="s">
        <v>340</v>
      </c>
      <c r="AK69" s="53"/>
    </row>
    <row r="70" spans="1:61" ht="15.75" customHeight="1" x14ac:dyDescent="0.35">
      <c r="A70" s="101" t="s">
        <v>302</v>
      </c>
      <c r="B70" s="75">
        <v>1</v>
      </c>
      <c r="C70" s="75">
        <v>1</v>
      </c>
      <c r="D70" s="75">
        <v>1</v>
      </c>
      <c r="E70" s="75">
        <v>1</v>
      </c>
      <c r="F70" s="75">
        <v>1</v>
      </c>
      <c r="G70" s="75">
        <v>1</v>
      </c>
      <c r="H70" s="75">
        <v>1</v>
      </c>
      <c r="I70" s="75">
        <v>1</v>
      </c>
      <c r="J70" s="75">
        <v>1</v>
      </c>
      <c r="K70" s="75">
        <v>1</v>
      </c>
      <c r="L70" s="75">
        <v>1</v>
      </c>
      <c r="M70" s="75">
        <v>1</v>
      </c>
      <c r="N70" s="102">
        <v>1</v>
      </c>
      <c r="O70" s="75">
        <f t="shared" ref="O70:Y70" si="257">N70</f>
        <v>1</v>
      </c>
      <c r="P70" s="75">
        <f t="shared" si="257"/>
        <v>1</v>
      </c>
      <c r="Q70" s="75">
        <f t="shared" si="257"/>
        <v>1</v>
      </c>
      <c r="R70" s="75">
        <f t="shared" si="257"/>
        <v>1</v>
      </c>
      <c r="S70" s="75">
        <f t="shared" si="257"/>
        <v>1</v>
      </c>
      <c r="T70" s="75">
        <f t="shared" si="257"/>
        <v>1</v>
      </c>
      <c r="U70" s="75">
        <f t="shared" si="257"/>
        <v>1</v>
      </c>
      <c r="V70" s="75">
        <f t="shared" si="257"/>
        <v>1</v>
      </c>
      <c r="W70" s="75">
        <f t="shared" si="257"/>
        <v>1</v>
      </c>
      <c r="X70" s="75">
        <f t="shared" si="257"/>
        <v>1</v>
      </c>
      <c r="Y70" s="75">
        <f t="shared" si="257"/>
        <v>1</v>
      </c>
      <c r="Z70" s="102">
        <v>1</v>
      </c>
      <c r="AA70" s="75">
        <f t="shared" ref="AA70:AK70" si="258">Z70</f>
        <v>1</v>
      </c>
      <c r="AB70" s="75">
        <f t="shared" si="258"/>
        <v>1</v>
      </c>
      <c r="AC70" s="75">
        <f t="shared" si="258"/>
        <v>1</v>
      </c>
      <c r="AD70" s="75">
        <f t="shared" si="258"/>
        <v>1</v>
      </c>
      <c r="AE70" s="75">
        <f t="shared" si="258"/>
        <v>1</v>
      </c>
      <c r="AF70" s="75">
        <f t="shared" si="258"/>
        <v>1</v>
      </c>
      <c r="AG70" s="75">
        <f t="shared" si="258"/>
        <v>1</v>
      </c>
      <c r="AH70" s="75">
        <f t="shared" si="258"/>
        <v>1</v>
      </c>
      <c r="AI70" s="75">
        <f t="shared" si="258"/>
        <v>1</v>
      </c>
      <c r="AJ70" s="75">
        <f t="shared" si="258"/>
        <v>1</v>
      </c>
      <c r="AK70" s="75">
        <f t="shared" si="258"/>
        <v>1</v>
      </c>
      <c r="AL70" s="102">
        <f t="shared" ref="AL70:AL71" si="259">AK70</f>
        <v>1</v>
      </c>
      <c r="AM70" s="102">
        <f t="shared" ref="AM70:AM71" si="260">AL70</f>
        <v>1</v>
      </c>
      <c r="AN70" s="102">
        <f t="shared" ref="AN70:AN71" si="261">AM70</f>
        <v>1</v>
      </c>
      <c r="AO70" s="102">
        <f t="shared" ref="AO70:AO71" si="262">AN70</f>
        <v>1</v>
      </c>
      <c r="AP70" s="102">
        <f t="shared" ref="AP70:AP71" si="263">AO70</f>
        <v>1</v>
      </c>
      <c r="AQ70" s="102">
        <f t="shared" ref="AQ70:AQ71" si="264">AP70</f>
        <v>1</v>
      </c>
      <c r="AR70" s="102">
        <f t="shared" ref="AR70:AR71" si="265">AQ70</f>
        <v>1</v>
      </c>
      <c r="AS70" s="102">
        <f t="shared" ref="AS70:AS71" si="266">AR70</f>
        <v>1</v>
      </c>
      <c r="AT70" s="102">
        <f t="shared" ref="AT70:AT71" si="267">AS70</f>
        <v>1</v>
      </c>
      <c r="AU70" s="102">
        <f t="shared" ref="AU70:AU71" si="268">AT70</f>
        <v>1</v>
      </c>
      <c r="AV70" s="102">
        <f t="shared" ref="AV70:AV71" si="269">AU70</f>
        <v>1</v>
      </c>
      <c r="AW70" s="102">
        <f t="shared" ref="AW70:AW71" si="270">AV70</f>
        <v>1</v>
      </c>
      <c r="AX70" s="102">
        <f t="shared" ref="AX70:AX71" si="271">AW70</f>
        <v>1</v>
      </c>
      <c r="AY70" s="102">
        <f t="shared" ref="AY70:AY71" si="272">AX70</f>
        <v>1</v>
      </c>
      <c r="AZ70" s="102">
        <f t="shared" ref="AZ70:AZ71" si="273">AY70</f>
        <v>1</v>
      </c>
      <c r="BA70" s="102">
        <f t="shared" ref="BA70:BA71" si="274">AZ70</f>
        <v>1</v>
      </c>
      <c r="BB70" s="102">
        <f t="shared" ref="BB70:BB71" si="275">BA70</f>
        <v>1</v>
      </c>
      <c r="BC70" s="102">
        <f t="shared" ref="BC70:BC71" si="276">BB70</f>
        <v>1</v>
      </c>
      <c r="BD70" s="102">
        <f t="shared" ref="BD70:BD71" si="277">BC70</f>
        <v>1</v>
      </c>
      <c r="BE70" s="102">
        <f t="shared" ref="BE70:BE71" si="278">BD70</f>
        <v>1</v>
      </c>
      <c r="BF70" s="102">
        <f t="shared" ref="BF70:BF71" si="279">BE70</f>
        <v>1</v>
      </c>
      <c r="BG70" s="102">
        <f t="shared" ref="BG70:BG71" si="280">BF70</f>
        <v>1</v>
      </c>
      <c r="BH70" s="102">
        <f t="shared" ref="BH70:BH71" si="281">BG70</f>
        <v>1</v>
      </c>
      <c r="BI70" s="102">
        <f t="shared" ref="BI70:BI71" si="282">BH70</f>
        <v>1</v>
      </c>
    </row>
    <row r="71" spans="1:61" ht="15.75" customHeight="1" x14ac:dyDescent="0.35">
      <c r="A71" s="68" t="s">
        <v>303</v>
      </c>
      <c r="B71" s="34">
        <v>1</v>
      </c>
      <c r="C71" s="34">
        <v>1</v>
      </c>
      <c r="D71" s="34">
        <v>1</v>
      </c>
      <c r="E71" s="34">
        <v>1</v>
      </c>
      <c r="F71" s="34">
        <v>1</v>
      </c>
      <c r="G71" s="34">
        <v>1</v>
      </c>
      <c r="H71" s="34">
        <v>1</v>
      </c>
      <c r="I71" s="34">
        <v>1</v>
      </c>
      <c r="J71" s="34">
        <v>1</v>
      </c>
      <c r="K71" s="34">
        <v>1</v>
      </c>
      <c r="L71" s="34">
        <v>1</v>
      </c>
      <c r="M71" s="34">
        <v>1</v>
      </c>
      <c r="N71" s="34">
        <v>1</v>
      </c>
      <c r="O71" s="34">
        <f t="shared" ref="O71:AK71" si="283">N71</f>
        <v>1</v>
      </c>
      <c r="P71" s="34">
        <f t="shared" si="283"/>
        <v>1</v>
      </c>
      <c r="Q71" s="34">
        <f t="shared" si="283"/>
        <v>1</v>
      </c>
      <c r="R71" s="34">
        <f t="shared" si="283"/>
        <v>1</v>
      </c>
      <c r="S71" s="34">
        <f t="shared" si="283"/>
        <v>1</v>
      </c>
      <c r="T71" s="34">
        <f t="shared" si="283"/>
        <v>1</v>
      </c>
      <c r="U71" s="34">
        <f t="shared" si="283"/>
        <v>1</v>
      </c>
      <c r="V71" s="34">
        <f t="shared" si="283"/>
        <v>1</v>
      </c>
      <c r="W71" s="34">
        <f t="shared" si="283"/>
        <v>1</v>
      </c>
      <c r="X71" s="34">
        <f t="shared" si="283"/>
        <v>1</v>
      </c>
      <c r="Y71" s="34">
        <f t="shared" si="283"/>
        <v>1</v>
      </c>
      <c r="Z71" s="34">
        <f t="shared" si="283"/>
        <v>1</v>
      </c>
      <c r="AA71" s="34">
        <f t="shared" si="283"/>
        <v>1</v>
      </c>
      <c r="AB71" s="34">
        <f t="shared" si="283"/>
        <v>1</v>
      </c>
      <c r="AC71" s="34">
        <f t="shared" si="283"/>
        <v>1</v>
      </c>
      <c r="AD71" s="34">
        <f t="shared" si="283"/>
        <v>1</v>
      </c>
      <c r="AE71" s="34">
        <f t="shared" si="283"/>
        <v>1</v>
      </c>
      <c r="AF71" s="34">
        <f t="shared" si="283"/>
        <v>1</v>
      </c>
      <c r="AG71" s="34">
        <f t="shared" si="283"/>
        <v>1</v>
      </c>
      <c r="AH71" s="34">
        <f t="shared" si="283"/>
        <v>1</v>
      </c>
      <c r="AI71" s="34">
        <f t="shared" si="283"/>
        <v>1</v>
      </c>
      <c r="AJ71" s="34">
        <f t="shared" si="283"/>
        <v>1</v>
      </c>
      <c r="AK71" s="34">
        <f t="shared" si="283"/>
        <v>1</v>
      </c>
      <c r="AL71" s="104">
        <f t="shared" si="259"/>
        <v>1</v>
      </c>
      <c r="AM71" s="104">
        <f t="shared" si="260"/>
        <v>1</v>
      </c>
      <c r="AN71" s="104">
        <f t="shared" si="261"/>
        <v>1</v>
      </c>
      <c r="AO71" s="104">
        <f t="shared" si="262"/>
        <v>1</v>
      </c>
      <c r="AP71" s="104">
        <f t="shared" si="263"/>
        <v>1</v>
      </c>
      <c r="AQ71" s="104">
        <f t="shared" si="264"/>
        <v>1</v>
      </c>
      <c r="AR71" s="104">
        <f t="shared" si="265"/>
        <v>1</v>
      </c>
      <c r="AS71" s="104">
        <f t="shared" si="266"/>
        <v>1</v>
      </c>
      <c r="AT71" s="104">
        <f t="shared" si="267"/>
        <v>1</v>
      </c>
      <c r="AU71" s="104">
        <f t="shared" si="268"/>
        <v>1</v>
      </c>
      <c r="AV71" s="104">
        <f t="shared" si="269"/>
        <v>1</v>
      </c>
      <c r="AW71" s="104">
        <f t="shared" si="270"/>
        <v>1</v>
      </c>
      <c r="AX71" s="104">
        <f t="shared" si="271"/>
        <v>1</v>
      </c>
      <c r="AY71" s="104">
        <f t="shared" si="272"/>
        <v>1</v>
      </c>
      <c r="AZ71" s="104">
        <f t="shared" si="273"/>
        <v>1</v>
      </c>
      <c r="BA71" s="104">
        <f t="shared" si="274"/>
        <v>1</v>
      </c>
      <c r="BB71" s="104">
        <f t="shared" si="275"/>
        <v>1</v>
      </c>
      <c r="BC71" s="104">
        <f t="shared" si="276"/>
        <v>1</v>
      </c>
      <c r="BD71" s="104">
        <f t="shared" si="277"/>
        <v>1</v>
      </c>
      <c r="BE71" s="104">
        <f t="shared" si="278"/>
        <v>1</v>
      </c>
      <c r="BF71" s="104">
        <f t="shared" si="279"/>
        <v>1</v>
      </c>
      <c r="BG71" s="104">
        <f t="shared" si="280"/>
        <v>1</v>
      </c>
      <c r="BH71" s="104">
        <f t="shared" si="281"/>
        <v>1</v>
      </c>
      <c r="BI71" s="104">
        <f t="shared" si="282"/>
        <v>1</v>
      </c>
    </row>
    <row r="72" spans="1:61" ht="15.75" customHeight="1" x14ac:dyDescent="0.35">
      <c r="A72" s="103" t="s">
        <v>341</v>
      </c>
      <c r="B72" s="34">
        <v>1</v>
      </c>
      <c r="C72" s="34">
        <v>1</v>
      </c>
      <c r="D72" s="34">
        <v>1</v>
      </c>
      <c r="E72" s="34">
        <v>1</v>
      </c>
      <c r="F72" s="34">
        <v>1</v>
      </c>
      <c r="G72" s="34">
        <v>1</v>
      </c>
      <c r="H72" s="34">
        <v>1</v>
      </c>
      <c r="I72" s="34">
        <v>1</v>
      </c>
      <c r="J72" s="34">
        <v>1</v>
      </c>
      <c r="K72" s="34">
        <v>1</v>
      </c>
      <c r="L72" s="34">
        <v>1</v>
      </c>
      <c r="M72" s="34">
        <v>1</v>
      </c>
      <c r="N72" s="104">
        <v>1</v>
      </c>
      <c r="O72" s="104">
        <v>1</v>
      </c>
      <c r="P72" s="104">
        <v>1</v>
      </c>
      <c r="Q72" s="104">
        <v>1</v>
      </c>
      <c r="R72" s="104">
        <v>1</v>
      </c>
      <c r="S72" s="104">
        <v>1</v>
      </c>
      <c r="T72" s="104">
        <v>1</v>
      </c>
      <c r="U72" s="104">
        <v>1</v>
      </c>
      <c r="V72" s="104">
        <v>1</v>
      </c>
      <c r="W72" s="104">
        <v>1</v>
      </c>
      <c r="X72" s="104">
        <v>1</v>
      </c>
      <c r="Y72" s="104">
        <v>1</v>
      </c>
      <c r="Z72" s="104">
        <v>1</v>
      </c>
      <c r="AA72" s="104">
        <v>1</v>
      </c>
      <c r="AB72" s="104">
        <v>1</v>
      </c>
      <c r="AC72" s="104">
        <v>1</v>
      </c>
      <c r="AD72" s="104">
        <v>1</v>
      </c>
      <c r="AE72" s="104">
        <v>1</v>
      </c>
      <c r="AF72" s="104">
        <v>1</v>
      </c>
      <c r="AG72" s="104">
        <v>1</v>
      </c>
      <c r="AH72" s="104">
        <v>1</v>
      </c>
      <c r="AI72" s="104">
        <v>1</v>
      </c>
      <c r="AJ72" s="104">
        <v>1</v>
      </c>
      <c r="AK72" s="104">
        <v>1</v>
      </c>
      <c r="AL72" s="104">
        <v>1</v>
      </c>
      <c r="AM72" s="104">
        <v>1</v>
      </c>
      <c r="AN72" s="104">
        <v>1</v>
      </c>
      <c r="AO72" s="104">
        <v>1</v>
      </c>
      <c r="AP72" s="104">
        <v>1</v>
      </c>
      <c r="AQ72" s="104">
        <v>1</v>
      </c>
      <c r="AR72" s="104">
        <v>1</v>
      </c>
      <c r="AS72" s="104">
        <v>1</v>
      </c>
      <c r="AT72" s="104">
        <v>1</v>
      </c>
      <c r="AU72" s="104">
        <v>1</v>
      </c>
      <c r="AV72" s="104">
        <v>1</v>
      </c>
      <c r="AW72" s="104">
        <v>1</v>
      </c>
      <c r="AX72" s="104">
        <v>1</v>
      </c>
      <c r="AY72" s="104">
        <v>1</v>
      </c>
      <c r="AZ72" s="104">
        <v>1</v>
      </c>
      <c r="BA72" s="104">
        <v>1</v>
      </c>
      <c r="BB72" s="104">
        <v>1</v>
      </c>
      <c r="BC72" s="104">
        <v>1</v>
      </c>
      <c r="BD72" s="104">
        <v>1</v>
      </c>
      <c r="BE72" s="104">
        <v>1</v>
      </c>
      <c r="BF72" s="104">
        <v>1</v>
      </c>
      <c r="BG72" s="104">
        <v>1</v>
      </c>
      <c r="BH72" s="104">
        <v>1</v>
      </c>
      <c r="BI72" s="104">
        <v>1</v>
      </c>
    </row>
    <row r="73" spans="1:61" ht="15.75" customHeight="1" x14ac:dyDescent="0.35">
      <c r="A73" s="68" t="s">
        <v>304</v>
      </c>
      <c r="B73" s="34">
        <v>1</v>
      </c>
      <c r="C73" s="34">
        <v>1</v>
      </c>
      <c r="D73" s="34">
        <v>1</v>
      </c>
      <c r="E73" s="34">
        <v>1</v>
      </c>
      <c r="F73" s="34">
        <v>1</v>
      </c>
      <c r="G73" s="34">
        <v>1</v>
      </c>
      <c r="H73" s="34">
        <v>1</v>
      </c>
      <c r="I73" s="34">
        <v>1</v>
      </c>
      <c r="J73" s="34">
        <v>1</v>
      </c>
      <c r="K73" s="34">
        <v>1</v>
      </c>
      <c r="L73" s="34">
        <v>1</v>
      </c>
      <c r="M73" s="34">
        <v>1</v>
      </c>
      <c r="N73" s="34">
        <v>2</v>
      </c>
      <c r="O73" s="34">
        <v>2</v>
      </c>
      <c r="P73" s="34">
        <v>2</v>
      </c>
      <c r="Q73" s="34">
        <v>2</v>
      </c>
      <c r="R73" s="34">
        <v>2</v>
      </c>
      <c r="S73" s="34">
        <v>2</v>
      </c>
      <c r="T73" s="34">
        <v>2</v>
      </c>
      <c r="U73" s="34">
        <v>2</v>
      </c>
      <c r="V73" s="34">
        <v>2</v>
      </c>
      <c r="W73" s="34">
        <v>2</v>
      </c>
      <c r="X73" s="34">
        <v>2</v>
      </c>
      <c r="Y73" s="104">
        <v>22</v>
      </c>
      <c r="Z73" s="104">
        <v>2</v>
      </c>
      <c r="AA73" s="34">
        <v>2</v>
      </c>
      <c r="AB73" s="34">
        <v>2</v>
      </c>
      <c r="AC73" s="34">
        <v>2</v>
      </c>
      <c r="AD73" s="34">
        <v>2</v>
      </c>
      <c r="AE73" s="34">
        <v>2</v>
      </c>
      <c r="AF73" s="34">
        <v>2</v>
      </c>
      <c r="AG73" s="34">
        <v>2</v>
      </c>
      <c r="AH73" s="34">
        <v>2</v>
      </c>
      <c r="AI73" s="34">
        <v>2</v>
      </c>
      <c r="AJ73" s="34">
        <v>2</v>
      </c>
      <c r="AK73" s="34">
        <v>2</v>
      </c>
      <c r="AL73" s="104">
        <v>3</v>
      </c>
      <c r="AM73" s="104">
        <v>3</v>
      </c>
      <c r="AN73" s="104">
        <v>3</v>
      </c>
      <c r="AO73" s="104">
        <f t="shared" ref="AO73" si="284">AN73</f>
        <v>3</v>
      </c>
      <c r="AP73" s="104">
        <f t="shared" ref="AP73" si="285">AO73</f>
        <v>3</v>
      </c>
      <c r="AQ73" s="104">
        <f t="shared" ref="AQ73" si="286">AP73</f>
        <v>3</v>
      </c>
      <c r="AR73" s="104">
        <f t="shared" ref="AR73" si="287">AQ73</f>
        <v>3</v>
      </c>
      <c r="AS73" s="104">
        <f t="shared" ref="AS73" si="288">AR73</f>
        <v>3</v>
      </c>
      <c r="AT73" s="104">
        <f t="shared" ref="AT73" si="289">AS73</f>
        <v>3</v>
      </c>
      <c r="AU73" s="104">
        <f t="shared" ref="AU73" si="290">AT73</f>
        <v>3</v>
      </c>
      <c r="AV73" s="104">
        <f t="shared" ref="AV73" si="291">AU73</f>
        <v>3</v>
      </c>
      <c r="AW73" s="104">
        <f t="shared" ref="AW73" si="292">AV73</f>
        <v>3</v>
      </c>
      <c r="AX73" s="104">
        <f t="shared" ref="AX73" si="293">AW73</f>
        <v>3</v>
      </c>
      <c r="AY73" s="104">
        <f t="shared" ref="AY73" si="294">AX73</f>
        <v>3</v>
      </c>
      <c r="AZ73" s="104">
        <f t="shared" ref="AZ73" si="295">AY73</f>
        <v>3</v>
      </c>
      <c r="BA73" s="104">
        <f t="shared" ref="BA73" si="296">AZ73</f>
        <v>3</v>
      </c>
      <c r="BB73" s="104">
        <f t="shared" ref="BB73" si="297">BA73</f>
        <v>3</v>
      </c>
      <c r="BC73" s="104">
        <f t="shared" ref="BC73" si="298">BB73</f>
        <v>3</v>
      </c>
      <c r="BD73" s="104">
        <f t="shared" ref="BD73" si="299">BC73</f>
        <v>3</v>
      </c>
      <c r="BE73" s="104">
        <f t="shared" ref="BE73" si="300">BD73</f>
        <v>3</v>
      </c>
      <c r="BF73" s="104">
        <f t="shared" ref="BF73" si="301">BE73</f>
        <v>3</v>
      </c>
      <c r="BG73" s="104">
        <f t="shared" ref="BG73" si="302">BF73</f>
        <v>3</v>
      </c>
      <c r="BH73" s="104">
        <f t="shared" ref="BH73" si="303">BG73</f>
        <v>3</v>
      </c>
      <c r="BI73" s="104">
        <f t="shared" ref="BI73" si="304">BH73</f>
        <v>3</v>
      </c>
    </row>
    <row r="74" spans="1:61" ht="15.75" customHeight="1" x14ac:dyDescent="0.35">
      <c r="A74" s="105" t="s">
        <v>132</v>
      </c>
      <c r="B74" s="96">
        <f t="shared" ref="B74:AK74" si="305">SUM(B70:B73)</f>
        <v>4</v>
      </c>
      <c r="C74" s="96">
        <f t="shared" si="305"/>
        <v>4</v>
      </c>
      <c r="D74" s="96">
        <f t="shared" si="305"/>
        <v>4</v>
      </c>
      <c r="E74" s="96">
        <f t="shared" si="305"/>
        <v>4</v>
      </c>
      <c r="F74" s="96">
        <f t="shared" si="305"/>
        <v>4</v>
      </c>
      <c r="G74" s="96">
        <f t="shared" si="305"/>
        <v>4</v>
      </c>
      <c r="H74" s="96">
        <f t="shared" si="305"/>
        <v>4</v>
      </c>
      <c r="I74" s="96">
        <f t="shared" si="305"/>
        <v>4</v>
      </c>
      <c r="J74" s="96">
        <f t="shared" si="305"/>
        <v>4</v>
      </c>
      <c r="K74" s="96">
        <f t="shared" si="305"/>
        <v>4</v>
      </c>
      <c r="L74" s="96">
        <f t="shared" si="305"/>
        <v>4</v>
      </c>
      <c r="M74" s="96">
        <f t="shared" si="305"/>
        <v>4</v>
      </c>
      <c r="N74" s="96">
        <f t="shared" si="305"/>
        <v>5</v>
      </c>
      <c r="O74" s="96">
        <f t="shared" si="305"/>
        <v>5</v>
      </c>
      <c r="P74" s="96">
        <f t="shared" si="305"/>
        <v>5</v>
      </c>
      <c r="Q74" s="96">
        <f t="shared" si="305"/>
        <v>5</v>
      </c>
      <c r="R74" s="96">
        <f t="shared" si="305"/>
        <v>5</v>
      </c>
      <c r="S74" s="96">
        <f t="shared" si="305"/>
        <v>5</v>
      </c>
      <c r="T74" s="96">
        <f t="shared" si="305"/>
        <v>5</v>
      </c>
      <c r="U74" s="96">
        <f t="shared" si="305"/>
        <v>5</v>
      </c>
      <c r="V74" s="96">
        <f t="shared" si="305"/>
        <v>5</v>
      </c>
      <c r="W74" s="96">
        <f t="shared" si="305"/>
        <v>5</v>
      </c>
      <c r="X74" s="96">
        <f t="shared" si="305"/>
        <v>5</v>
      </c>
      <c r="Y74" s="96">
        <f t="shared" si="305"/>
        <v>25</v>
      </c>
      <c r="Z74" s="96">
        <f t="shared" si="305"/>
        <v>5</v>
      </c>
      <c r="AA74" s="96">
        <f t="shared" si="305"/>
        <v>5</v>
      </c>
      <c r="AB74" s="96">
        <f t="shared" si="305"/>
        <v>5</v>
      </c>
      <c r="AC74" s="96">
        <f t="shared" si="305"/>
        <v>5</v>
      </c>
      <c r="AD74" s="96">
        <f t="shared" si="305"/>
        <v>5</v>
      </c>
      <c r="AE74" s="96">
        <f t="shared" si="305"/>
        <v>5</v>
      </c>
      <c r="AF74" s="96">
        <f t="shared" si="305"/>
        <v>5</v>
      </c>
      <c r="AG74" s="96">
        <f t="shared" si="305"/>
        <v>5</v>
      </c>
      <c r="AH74" s="96">
        <f t="shared" si="305"/>
        <v>5</v>
      </c>
      <c r="AI74" s="96">
        <f t="shared" si="305"/>
        <v>5</v>
      </c>
      <c r="AJ74" s="96">
        <f t="shared" si="305"/>
        <v>5</v>
      </c>
      <c r="AK74" s="96">
        <f t="shared" si="305"/>
        <v>5</v>
      </c>
      <c r="AL74" s="96">
        <f t="shared" ref="AL74:BI74" si="306">SUM(AL70:AL73)</f>
        <v>6</v>
      </c>
      <c r="AM74" s="96">
        <f t="shared" si="306"/>
        <v>6</v>
      </c>
      <c r="AN74" s="96">
        <f t="shared" si="306"/>
        <v>6</v>
      </c>
      <c r="AO74" s="96">
        <f t="shared" si="306"/>
        <v>6</v>
      </c>
      <c r="AP74" s="96">
        <f t="shared" si="306"/>
        <v>6</v>
      </c>
      <c r="AQ74" s="96">
        <f t="shared" si="306"/>
        <v>6</v>
      </c>
      <c r="AR74" s="96">
        <f t="shared" si="306"/>
        <v>6</v>
      </c>
      <c r="AS74" s="96">
        <f t="shared" si="306"/>
        <v>6</v>
      </c>
      <c r="AT74" s="96">
        <f t="shared" si="306"/>
        <v>6</v>
      </c>
      <c r="AU74" s="96">
        <f t="shared" si="306"/>
        <v>6</v>
      </c>
      <c r="AV74" s="96">
        <f t="shared" si="306"/>
        <v>6</v>
      </c>
      <c r="AW74" s="96">
        <f t="shared" si="306"/>
        <v>6</v>
      </c>
      <c r="AX74" s="96">
        <f t="shared" si="306"/>
        <v>6</v>
      </c>
      <c r="AY74" s="96">
        <f t="shared" si="306"/>
        <v>6</v>
      </c>
      <c r="AZ74" s="96">
        <f t="shared" si="306"/>
        <v>6</v>
      </c>
      <c r="BA74" s="96">
        <f t="shared" si="306"/>
        <v>6</v>
      </c>
      <c r="BB74" s="96">
        <f t="shared" si="306"/>
        <v>6</v>
      </c>
      <c r="BC74" s="96">
        <f t="shared" si="306"/>
        <v>6</v>
      </c>
      <c r="BD74" s="96">
        <f t="shared" si="306"/>
        <v>6</v>
      </c>
      <c r="BE74" s="96">
        <f t="shared" si="306"/>
        <v>6</v>
      </c>
      <c r="BF74" s="96">
        <f t="shared" si="306"/>
        <v>6</v>
      </c>
      <c r="BG74" s="96">
        <f t="shared" si="306"/>
        <v>6</v>
      </c>
      <c r="BH74" s="96">
        <f t="shared" si="306"/>
        <v>6</v>
      </c>
      <c r="BI74" s="96">
        <f t="shared" si="306"/>
        <v>6</v>
      </c>
    </row>
    <row r="75" spans="1:61" ht="15.75" customHeight="1" x14ac:dyDescent="0.35">
      <c r="A75" s="106"/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  <c r="AF75" s="99"/>
      <c r="AG75" s="99"/>
      <c r="AH75" s="99"/>
      <c r="AI75" s="99"/>
      <c r="AJ75" s="99"/>
      <c r="AK75" s="99"/>
    </row>
    <row r="76" spans="1:61" ht="15.75" customHeight="1" x14ac:dyDescent="0.35">
      <c r="A76" s="107" t="s">
        <v>133</v>
      </c>
      <c r="B76" s="108">
        <f t="shared" ref="B76:BI76" si="307">B33/SUM(B70:B72)</f>
        <v>33.333333333333336</v>
      </c>
      <c r="C76" s="108">
        <f t="shared" si="307"/>
        <v>72.666666666666671</v>
      </c>
      <c r="D76" s="108">
        <f t="shared" si="307"/>
        <v>105.66666666666667</v>
      </c>
      <c r="E76" s="108">
        <f t="shared" si="307"/>
        <v>153.33333333333334</v>
      </c>
      <c r="F76" s="108">
        <f t="shared" si="307"/>
        <v>207</v>
      </c>
      <c r="G76" s="108">
        <f t="shared" si="307"/>
        <v>279.66666666666669</v>
      </c>
      <c r="H76" s="108">
        <f t="shared" si="307"/>
        <v>288</v>
      </c>
      <c r="I76" s="108">
        <f t="shared" si="307"/>
        <v>288</v>
      </c>
      <c r="J76" s="108">
        <f t="shared" si="307"/>
        <v>288</v>
      </c>
      <c r="K76" s="108">
        <f t="shared" si="307"/>
        <v>288</v>
      </c>
      <c r="L76" s="108">
        <f t="shared" si="307"/>
        <v>288</v>
      </c>
      <c r="M76" s="108">
        <f t="shared" si="307"/>
        <v>288</v>
      </c>
      <c r="N76" s="108">
        <f t="shared" si="307"/>
        <v>480</v>
      </c>
      <c r="O76" s="108">
        <f t="shared" si="307"/>
        <v>480</v>
      </c>
      <c r="P76" s="108">
        <f t="shared" si="307"/>
        <v>480</v>
      </c>
      <c r="Q76" s="108">
        <f t="shared" si="307"/>
        <v>480</v>
      </c>
      <c r="R76" s="108">
        <f t="shared" si="307"/>
        <v>480</v>
      </c>
      <c r="S76" s="108">
        <f t="shared" si="307"/>
        <v>480</v>
      </c>
      <c r="T76" s="108">
        <f t="shared" si="307"/>
        <v>480</v>
      </c>
      <c r="U76" s="108">
        <f t="shared" si="307"/>
        <v>480</v>
      </c>
      <c r="V76" s="108">
        <f t="shared" si="307"/>
        <v>480</v>
      </c>
      <c r="W76" s="108">
        <f t="shared" si="307"/>
        <v>480</v>
      </c>
      <c r="X76" s="108">
        <f t="shared" si="307"/>
        <v>480</v>
      </c>
      <c r="Y76" s="108">
        <f t="shared" si="307"/>
        <v>480</v>
      </c>
      <c r="Z76" s="108">
        <f t="shared" si="307"/>
        <v>576</v>
      </c>
      <c r="AA76" s="108">
        <f t="shared" si="307"/>
        <v>576</v>
      </c>
      <c r="AB76" s="108">
        <f t="shared" si="307"/>
        <v>576</v>
      </c>
      <c r="AC76" s="108">
        <f t="shared" si="307"/>
        <v>576</v>
      </c>
      <c r="AD76" s="108">
        <f t="shared" si="307"/>
        <v>576</v>
      </c>
      <c r="AE76" s="108">
        <f t="shared" si="307"/>
        <v>576</v>
      </c>
      <c r="AF76" s="108">
        <f t="shared" si="307"/>
        <v>576</v>
      </c>
      <c r="AG76" s="108">
        <f t="shared" si="307"/>
        <v>576</v>
      </c>
      <c r="AH76" s="108">
        <f t="shared" si="307"/>
        <v>576</v>
      </c>
      <c r="AI76" s="108">
        <f t="shared" si="307"/>
        <v>576</v>
      </c>
      <c r="AJ76" s="108">
        <f t="shared" si="307"/>
        <v>576</v>
      </c>
      <c r="AK76" s="108">
        <f t="shared" si="307"/>
        <v>576</v>
      </c>
      <c r="AL76" s="108">
        <f t="shared" si="307"/>
        <v>576</v>
      </c>
      <c r="AM76" s="108">
        <f t="shared" si="307"/>
        <v>576</v>
      </c>
      <c r="AN76" s="108">
        <f t="shared" si="307"/>
        <v>576</v>
      </c>
      <c r="AO76" s="108">
        <f t="shared" si="307"/>
        <v>576</v>
      </c>
      <c r="AP76" s="108">
        <f t="shared" si="307"/>
        <v>576</v>
      </c>
      <c r="AQ76" s="108">
        <f t="shared" si="307"/>
        <v>576</v>
      </c>
      <c r="AR76" s="108">
        <f t="shared" si="307"/>
        <v>576</v>
      </c>
      <c r="AS76" s="108">
        <f t="shared" si="307"/>
        <v>576</v>
      </c>
      <c r="AT76" s="108">
        <f t="shared" si="307"/>
        <v>576</v>
      </c>
      <c r="AU76" s="108">
        <f t="shared" si="307"/>
        <v>576</v>
      </c>
      <c r="AV76" s="108">
        <f t="shared" si="307"/>
        <v>576</v>
      </c>
      <c r="AW76" s="108">
        <f t="shared" si="307"/>
        <v>576</v>
      </c>
      <c r="AX76" s="108">
        <f t="shared" si="307"/>
        <v>576</v>
      </c>
      <c r="AY76" s="108">
        <f t="shared" si="307"/>
        <v>576</v>
      </c>
      <c r="AZ76" s="108">
        <f t="shared" si="307"/>
        <v>576</v>
      </c>
      <c r="BA76" s="108">
        <f t="shared" si="307"/>
        <v>576</v>
      </c>
      <c r="BB76" s="108">
        <f t="shared" si="307"/>
        <v>576</v>
      </c>
      <c r="BC76" s="108">
        <f t="shared" si="307"/>
        <v>576</v>
      </c>
      <c r="BD76" s="108">
        <f t="shared" si="307"/>
        <v>576</v>
      </c>
      <c r="BE76" s="108">
        <f t="shared" si="307"/>
        <v>576</v>
      </c>
      <c r="BF76" s="108">
        <f t="shared" si="307"/>
        <v>576</v>
      </c>
      <c r="BG76" s="108">
        <f t="shared" si="307"/>
        <v>576</v>
      </c>
      <c r="BH76" s="108">
        <f t="shared" si="307"/>
        <v>576</v>
      </c>
      <c r="BI76" s="108">
        <f t="shared" si="307"/>
        <v>576</v>
      </c>
    </row>
    <row r="77" spans="1:61" ht="15.75" customHeight="1" x14ac:dyDescent="0.35">
      <c r="A77" s="106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99"/>
      <c r="AB77" s="99"/>
      <c r="AC77" s="99"/>
      <c r="AD77" s="99"/>
      <c r="AE77" s="99"/>
      <c r="AF77" s="99"/>
      <c r="AG77" s="99"/>
      <c r="AH77" s="99"/>
      <c r="AI77" s="99"/>
      <c r="AJ77" s="99"/>
      <c r="AK77" s="99"/>
    </row>
    <row r="78" spans="1:61" ht="15.75" customHeight="1" x14ac:dyDescent="0.35">
      <c r="A78" s="106"/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99"/>
      <c r="X78" s="99"/>
      <c r="Y78" s="99"/>
      <c r="Z78" s="99"/>
      <c r="AA78" s="99"/>
      <c r="AB78" s="99"/>
      <c r="AC78" s="99"/>
      <c r="AD78" s="99"/>
      <c r="AE78" s="99"/>
      <c r="AF78" s="99"/>
      <c r="AG78" s="99"/>
      <c r="AH78" s="99"/>
      <c r="AI78" s="99"/>
      <c r="AJ78" s="99"/>
      <c r="AK78" s="99"/>
    </row>
    <row r="79" spans="1:61" ht="15.75" customHeight="1" x14ac:dyDescent="0.35">
      <c r="A79" s="106" t="s">
        <v>134</v>
      </c>
      <c r="B79" s="99" t="s">
        <v>20</v>
      </c>
      <c r="C79" s="94"/>
      <c r="D79" s="94"/>
      <c r="E79" s="99"/>
      <c r="F79" s="99"/>
      <c r="G79" s="99"/>
      <c r="H79" s="99"/>
      <c r="I79" s="99"/>
      <c r="J79" s="99"/>
      <c r="K79" s="99"/>
      <c r="L79" s="99"/>
      <c r="M79" s="99"/>
      <c r="N79" s="99" t="s">
        <v>23</v>
      </c>
      <c r="O79" s="94"/>
      <c r="P79" s="99"/>
      <c r="Q79" s="99"/>
      <c r="R79" s="99"/>
      <c r="S79" s="99"/>
      <c r="T79" s="99"/>
      <c r="U79" s="99"/>
      <c r="V79" s="99"/>
      <c r="W79" s="99"/>
      <c r="X79" s="99"/>
      <c r="Y79" s="99" t="s">
        <v>24</v>
      </c>
      <c r="Z79" s="99"/>
      <c r="AA79" s="99"/>
      <c r="AB79" s="99"/>
      <c r="AC79" s="99"/>
      <c r="AD79" s="99"/>
      <c r="AE79" s="99"/>
      <c r="AF79" s="99"/>
      <c r="AG79" s="99"/>
      <c r="AH79" s="99"/>
      <c r="AI79" s="99"/>
      <c r="AJ79" s="99"/>
      <c r="AK79" s="99"/>
    </row>
    <row r="80" spans="1:61" ht="15.75" customHeight="1" x14ac:dyDescent="0.35">
      <c r="A80" s="116" t="s">
        <v>302</v>
      </c>
      <c r="B80" s="109">
        <f>3500000*(1+32.8%)</f>
        <v>4647999.9999999991</v>
      </c>
      <c r="C80" s="75">
        <f t="shared" ref="C80:M80" si="308">B80</f>
        <v>4647999.9999999991</v>
      </c>
      <c r="D80" s="75">
        <f t="shared" si="308"/>
        <v>4647999.9999999991</v>
      </c>
      <c r="E80" s="75">
        <f t="shared" si="308"/>
        <v>4647999.9999999991</v>
      </c>
      <c r="F80" s="75">
        <f t="shared" si="308"/>
        <v>4647999.9999999991</v>
      </c>
      <c r="G80" s="75">
        <f t="shared" si="308"/>
        <v>4647999.9999999991</v>
      </c>
      <c r="H80" s="75">
        <f t="shared" si="308"/>
        <v>4647999.9999999991</v>
      </c>
      <c r="I80" s="75">
        <f t="shared" si="308"/>
        <v>4647999.9999999991</v>
      </c>
      <c r="J80" s="75">
        <f t="shared" si="308"/>
        <v>4647999.9999999991</v>
      </c>
      <c r="K80" s="75">
        <f t="shared" si="308"/>
        <v>4647999.9999999991</v>
      </c>
      <c r="L80" s="75">
        <f t="shared" si="308"/>
        <v>4647999.9999999991</v>
      </c>
      <c r="M80" s="75">
        <f t="shared" si="308"/>
        <v>4647999.9999999991</v>
      </c>
      <c r="N80" s="110">
        <f>M80*(1+$C$5)</f>
        <v>5066319.9999999991</v>
      </c>
      <c r="O80" s="75">
        <f t="shared" ref="O80:X80" si="309">N80</f>
        <v>5066319.9999999991</v>
      </c>
      <c r="P80" s="75">
        <f t="shared" si="309"/>
        <v>5066319.9999999991</v>
      </c>
      <c r="Q80" s="75">
        <f t="shared" si="309"/>
        <v>5066319.9999999991</v>
      </c>
      <c r="R80" s="75">
        <f t="shared" si="309"/>
        <v>5066319.9999999991</v>
      </c>
      <c r="S80" s="75">
        <f t="shared" si="309"/>
        <v>5066319.9999999991</v>
      </c>
      <c r="T80" s="75">
        <f t="shared" si="309"/>
        <v>5066319.9999999991</v>
      </c>
      <c r="U80" s="75">
        <f t="shared" si="309"/>
        <v>5066319.9999999991</v>
      </c>
      <c r="V80" s="75">
        <f t="shared" si="309"/>
        <v>5066319.9999999991</v>
      </c>
      <c r="W80" s="75">
        <f t="shared" si="309"/>
        <v>5066319.9999999991</v>
      </c>
      <c r="X80" s="75">
        <f t="shared" si="309"/>
        <v>5066319.9999999991</v>
      </c>
      <c r="Y80" s="110">
        <f>X80*(1+$D$5)</f>
        <v>5547620.3999999985</v>
      </c>
      <c r="Z80" s="75">
        <f>Y80</f>
        <v>5547620.3999999985</v>
      </c>
      <c r="AA80" s="75">
        <f t="shared" ref="AA80:AM80" si="310">Z80</f>
        <v>5547620.3999999985</v>
      </c>
      <c r="AB80" s="75">
        <f t="shared" si="310"/>
        <v>5547620.3999999985</v>
      </c>
      <c r="AC80" s="75">
        <f t="shared" si="310"/>
        <v>5547620.3999999985</v>
      </c>
      <c r="AD80" s="75">
        <f t="shared" si="310"/>
        <v>5547620.3999999985</v>
      </c>
      <c r="AE80" s="75">
        <f t="shared" si="310"/>
        <v>5547620.3999999985</v>
      </c>
      <c r="AF80" s="75">
        <f t="shared" si="310"/>
        <v>5547620.3999999985</v>
      </c>
      <c r="AG80" s="75">
        <f t="shared" si="310"/>
        <v>5547620.3999999985</v>
      </c>
      <c r="AH80" s="75">
        <f t="shared" si="310"/>
        <v>5547620.3999999985</v>
      </c>
      <c r="AI80" s="75">
        <f t="shared" si="310"/>
        <v>5547620.3999999985</v>
      </c>
      <c r="AJ80" s="75">
        <f t="shared" si="310"/>
        <v>5547620.3999999985</v>
      </c>
      <c r="AK80" s="75">
        <f t="shared" si="310"/>
        <v>5547620.3999999985</v>
      </c>
      <c r="AL80" s="110">
        <f>AK80*(1+$E$5)</f>
        <v>6074644.3379999986</v>
      </c>
      <c r="AM80" s="102">
        <f t="shared" si="310"/>
        <v>6074644.3379999986</v>
      </c>
      <c r="AN80" s="102">
        <f t="shared" ref="AN80:AN83" si="311">AM80</f>
        <v>6074644.3379999986</v>
      </c>
      <c r="AO80" s="102">
        <f t="shared" ref="AO80:AO83" si="312">AN80</f>
        <v>6074644.3379999986</v>
      </c>
      <c r="AP80" s="102">
        <f t="shared" ref="AP80:AP83" si="313">AO80</f>
        <v>6074644.3379999986</v>
      </c>
      <c r="AQ80" s="102">
        <f t="shared" ref="AQ80:AQ83" si="314">AP80</f>
        <v>6074644.3379999986</v>
      </c>
      <c r="AR80" s="102">
        <f t="shared" ref="AR80:AR83" si="315">AQ80</f>
        <v>6074644.3379999986</v>
      </c>
      <c r="AS80" s="102">
        <f t="shared" ref="AS80:AS83" si="316">AR80</f>
        <v>6074644.3379999986</v>
      </c>
      <c r="AT80" s="102">
        <f t="shared" ref="AT80:AT83" si="317">AS80</f>
        <v>6074644.3379999986</v>
      </c>
      <c r="AU80" s="102">
        <f t="shared" ref="AU80:AU83" si="318">AT80</f>
        <v>6074644.3379999986</v>
      </c>
      <c r="AV80" s="102">
        <f t="shared" ref="AV80:AV83" si="319">AU80</f>
        <v>6074644.3379999986</v>
      </c>
      <c r="AW80" s="102">
        <f t="shared" ref="AW80:AW83" si="320">AV80</f>
        <v>6074644.3379999986</v>
      </c>
      <c r="AX80" s="110">
        <f>AW80*(1+$F$5)</f>
        <v>6651735.5501099983</v>
      </c>
      <c r="AY80" s="102">
        <f t="shared" ref="AY80:AY83" si="321">AX80</f>
        <v>6651735.5501099983</v>
      </c>
      <c r="AZ80" s="102">
        <f t="shared" ref="AZ80:AZ83" si="322">AY80</f>
        <v>6651735.5501099983</v>
      </c>
      <c r="BA80" s="102">
        <f t="shared" ref="BA80:BA83" si="323">AZ80</f>
        <v>6651735.5501099983</v>
      </c>
      <c r="BB80" s="102">
        <f t="shared" ref="BB80:BB83" si="324">BA80</f>
        <v>6651735.5501099983</v>
      </c>
      <c r="BC80" s="102">
        <f t="shared" ref="BC80:BC83" si="325">BB80</f>
        <v>6651735.5501099983</v>
      </c>
      <c r="BD80" s="102">
        <f t="shared" ref="BD80:BD83" si="326">BC80</f>
        <v>6651735.5501099983</v>
      </c>
      <c r="BE80" s="102">
        <f t="shared" ref="BE80:BE83" si="327">BD80</f>
        <v>6651735.5501099983</v>
      </c>
      <c r="BF80" s="102">
        <f t="shared" ref="BF80:BF83" si="328">BE80</f>
        <v>6651735.5501099983</v>
      </c>
      <c r="BG80" s="102">
        <f t="shared" ref="BG80:BG83" si="329">BF80</f>
        <v>6651735.5501099983</v>
      </c>
      <c r="BH80" s="102">
        <f t="shared" ref="BH80:BH83" si="330">BG80</f>
        <v>6651735.5501099983</v>
      </c>
      <c r="BI80" s="102">
        <f t="shared" ref="BI80:BI83" si="331">BH80</f>
        <v>6651735.5501099983</v>
      </c>
    </row>
    <row r="81" spans="1:61" ht="15.75" customHeight="1" x14ac:dyDescent="0.35">
      <c r="A81" s="68" t="s">
        <v>303</v>
      </c>
      <c r="B81" s="111">
        <f>3500000*(1+32.8%)</f>
        <v>4647999.9999999991</v>
      </c>
      <c r="C81" s="34">
        <f t="shared" ref="C81:M81" si="332">B81</f>
        <v>4647999.9999999991</v>
      </c>
      <c r="D81" s="34">
        <f t="shared" si="332"/>
        <v>4647999.9999999991</v>
      </c>
      <c r="E81" s="34">
        <f t="shared" si="332"/>
        <v>4647999.9999999991</v>
      </c>
      <c r="F81" s="34">
        <f t="shared" si="332"/>
        <v>4647999.9999999991</v>
      </c>
      <c r="G81" s="34">
        <f t="shared" si="332"/>
        <v>4647999.9999999991</v>
      </c>
      <c r="H81" s="34">
        <f t="shared" si="332"/>
        <v>4647999.9999999991</v>
      </c>
      <c r="I81" s="34">
        <f t="shared" si="332"/>
        <v>4647999.9999999991</v>
      </c>
      <c r="J81" s="34">
        <f t="shared" si="332"/>
        <v>4647999.9999999991</v>
      </c>
      <c r="K81" s="34">
        <f t="shared" si="332"/>
        <v>4647999.9999999991</v>
      </c>
      <c r="L81" s="34">
        <f t="shared" si="332"/>
        <v>4647999.9999999991</v>
      </c>
      <c r="M81" s="34">
        <f t="shared" si="332"/>
        <v>4647999.9999999991</v>
      </c>
      <c r="N81" s="110">
        <f t="shared" ref="N81:N82" si="333">M81*(1+$C$5)</f>
        <v>5066319.9999999991</v>
      </c>
      <c r="O81" s="34">
        <f t="shared" ref="O81:X81" si="334">N81</f>
        <v>5066319.9999999991</v>
      </c>
      <c r="P81" s="34">
        <f t="shared" si="334"/>
        <v>5066319.9999999991</v>
      </c>
      <c r="Q81" s="34">
        <f t="shared" si="334"/>
        <v>5066319.9999999991</v>
      </c>
      <c r="R81" s="34">
        <f t="shared" si="334"/>
        <v>5066319.9999999991</v>
      </c>
      <c r="S81" s="34">
        <f t="shared" si="334"/>
        <v>5066319.9999999991</v>
      </c>
      <c r="T81" s="34">
        <f t="shared" si="334"/>
        <v>5066319.9999999991</v>
      </c>
      <c r="U81" s="34">
        <f t="shared" si="334"/>
        <v>5066319.9999999991</v>
      </c>
      <c r="V81" s="34">
        <f t="shared" si="334"/>
        <v>5066319.9999999991</v>
      </c>
      <c r="W81" s="34">
        <f t="shared" si="334"/>
        <v>5066319.9999999991</v>
      </c>
      <c r="X81" s="34">
        <f t="shared" si="334"/>
        <v>5066319.9999999991</v>
      </c>
      <c r="Y81" s="110">
        <f t="shared" ref="Y81:Y83" si="335">X81*(1+$D$5)</f>
        <v>5547620.3999999985</v>
      </c>
      <c r="Z81" s="34">
        <f t="shared" ref="Z81:AM81" si="336">Y81</f>
        <v>5547620.3999999985</v>
      </c>
      <c r="AA81" s="34">
        <f t="shared" si="336"/>
        <v>5547620.3999999985</v>
      </c>
      <c r="AB81" s="34">
        <f t="shared" si="336"/>
        <v>5547620.3999999985</v>
      </c>
      <c r="AC81" s="34">
        <f t="shared" si="336"/>
        <v>5547620.3999999985</v>
      </c>
      <c r="AD81" s="34">
        <f t="shared" si="336"/>
        <v>5547620.3999999985</v>
      </c>
      <c r="AE81" s="34">
        <f t="shared" si="336"/>
        <v>5547620.3999999985</v>
      </c>
      <c r="AF81" s="34">
        <f t="shared" si="336"/>
        <v>5547620.3999999985</v>
      </c>
      <c r="AG81" s="34">
        <f t="shared" si="336"/>
        <v>5547620.3999999985</v>
      </c>
      <c r="AH81" s="34">
        <f t="shared" si="336"/>
        <v>5547620.3999999985</v>
      </c>
      <c r="AI81" s="34">
        <f t="shared" si="336"/>
        <v>5547620.3999999985</v>
      </c>
      <c r="AJ81" s="34">
        <f t="shared" si="336"/>
        <v>5547620.3999999985</v>
      </c>
      <c r="AK81" s="34">
        <f t="shared" si="336"/>
        <v>5547620.3999999985</v>
      </c>
      <c r="AL81" s="110">
        <f t="shared" ref="AL81:AL83" si="337">AK81*(1+$E$5)</f>
        <v>6074644.3379999986</v>
      </c>
      <c r="AM81" s="104">
        <f t="shared" si="336"/>
        <v>6074644.3379999986</v>
      </c>
      <c r="AN81" s="104">
        <f t="shared" si="311"/>
        <v>6074644.3379999986</v>
      </c>
      <c r="AO81" s="104">
        <f t="shared" si="312"/>
        <v>6074644.3379999986</v>
      </c>
      <c r="AP81" s="104">
        <f t="shared" si="313"/>
        <v>6074644.3379999986</v>
      </c>
      <c r="AQ81" s="104">
        <f t="shared" si="314"/>
        <v>6074644.3379999986</v>
      </c>
      <c r="AR81" s="104">
        <f t="shared" si="315"/>
        <v>6074644.3379999986</v>
      </c>
      <c r="AS81" s="104">
        <f t="shared" si="316"/>
        <v>6074644.3379999986</v>
      </c>
      <c r="AT81" s="104">
        <f t="shared" si="317"/>
        <v>6074644.3379999986</v>
      </c>
      <c r="AU81" s="104">
        <f t="shared" si="318"/>
        <v>6074644.3379999986</v>
      </c>
      <c r="AV81" s="104">
        <f t="shared" si="319"/>
        <v>6074644.3379999986</v>
      </c>
      <c r="AW81" s="104">
        <f t="shared" si="320"/>
        <v>6074644.3379999986</v>
      </c>
      <c r="AX81" s="110">
        <f t="shared" ref="AX81:AX83" si="338">AW81*(1+$F$5)</f>
        <v>6651735.5501099983</v>
      </c>
      <c r="AY81" s="104">
        <f t="shared" si="321"/>
        <v>6651735.5501099983</v>
      </c>
      <c r="AZ81" s="104">
        <f t="shared" si="322"/>
        <v>6651735.5501099983</v>
      </c>
      <c r="BA81" s="104">
        <f t="shared" si="323"/>
        <v>6651735.5501099983</v>
      </c>
      <c r="BB81" s="104">
        <f t="shared" si="324"/>
        <v>6651735.5501099983</v>
      </c>
      <c r="BC81" s="104">
        <f t="shared" si="325"/>
        <v>6651735.5501099983</v>
      </c>
      <c r="BD81" s="104">
        <f t="shared" si="326"/>
        <v>6651735.5501099983</v>
      </c>
      <c r="BE81" s="104">
        <f t="shared" si="327"/>
        <v>6651735.5501099983</v>
      </c>
      <c r="BF81" s="104">
        <f t="shared" si="328"/>
        <v>6651735.5501099983</v>
      </c>
      <c r="BG81" s="104">
        <f t="shared" si="329"/>
        <v>6651735.5501099983</v>
      </c>
      <c r="BH81" s="104">
        <f t="shared" si="330"/>
        <v>6651735.5501099983</v>
      </c>
      <c r="BI81" s="104">
        <f t="shared" si="331"/>
        <v>6651735.5501099983</v>
      </c>
    </row>
    <row r="82" spans="1:61" ht="15.75" customHeight="1" x14ac:dyDescent="0.35">
      <c r="A82" s="103" t="s">
        <v>341</v>
      </c>
      <c r="B82" s="111">
        <f>3000000*(1+32.8%)</f>
        <v>3983999.9999999995</v>
      </c>
      <c r="C82" s="34">
        <f t="shared" ref="C82:M82" si="339">B82</f>
        <v>3983999.9999999995</v>
      </c>
      <c r="D82" s="34">
        <f t="shared" si="339"/>
        <v>3983999.9999999995</v>
      </c>
      <c r="E82" s="34">
        <f t="shared" si="339"/>
        <v>3983999.9999999995</v>
      </c>
      <c r="F82" s="34">
        <f t="shared" si="339"/>
        <v>3983999.9999999995</v>
      </c>
      <c r="G82" s="34">
        <f t="shared" si="339"/>
        <v>3983999.9999999995</v>
      </c>
      <c r="H82" s="34">
        <f t="shared" si="339"/>
        <v>3983999.9999999995</v>
      </c>
      <c r="I82" s="34">
        <f t="shared" si="339"/>
        <v>3983999.9999999995</v>
      </c>
      <c r="J82" s="34">
        <f t="shared" si="339"/>
        <v>3983999.9999999995</v>
      </c>
      <c r="K82" s="34">
        <f t="shared" si="339"/>
        <v>3983999.9999999995</v>
      </c>
      <c r="L82" s="34">
        <f t="shared" si="339"/>
        <v>3983999.9999999995</v>
      </c>
      <c r="M82" s="34">
        <f t="shared" si="339"/>
        <v>3983999.9999999995</v>
      </c>
      <c r="N82" s="110">
        <f t="shared" si="333"/>
        <v>4342560</v>
      </c>
      <c r="O82" s="34">
        <f t="shared" ref="O82:X82" si="340">N82</f>
        <v>4342560</v>
      </c>
      <c r="P82" s="34">
        <f t="shared" si="340"/>
        <v>4342560</v>
      </c>
      <c r="Q82" s="34">
        <f t="shared" si="340"/>
        <v>4342560</v>
      </c>
      <c r="R82" s="34">
        <f t="shared" si="340"/>
        <v>4342560</v>
      </c>
      <c r="S82" s="34">
        <f t="shared" si="340"/>
        <v>4342560</v>
      </c>
      <c r="T82" s="34">
        <f t="shared" si="340"/>
        <v>4342560</v>
      </c>
      <c r="U82" s="34">
        <f t="shared" si="340"/>
        <v>4342560</v>
      </c>
      <c r="V82" s="34">
        <f t="shared" si="340"/>
        <v>4342560</v>
      </c>
      <c r="W82" s="34">
        <f t="shared" si="340"/>
        <v>4342560</v>
      </c>
      <c r="X82" s="34">
        <f t="shared" si="340"/>
        <v>4342560</v>
      </c>
      <c r="Y82" s="110">
        <f t="shared" si="335"/>
        <v>4755103.2</v>
      </c>
      <c r="Z82" s="34">
        <f t="shared" ref="Z82:AM82" si="341">Y82</f>
        <v>4755103.2</v>
      </c>
      <c r="AA82" s="34">
        <f t="shared" si="341"/>
        <v>4755103.2</v>
      </c>
      <c r="AB82" s="34">
        <f t="shared" si="341"/>
        <v>4755103.2</v>
      </c>
      <c r="AC82" s="34">
        <f t="shared" si="341"/>
        <v>4755103.2</v>
      </c>
      <c r="AD82" s="34">
        <f t="shared" si="341"/>
        <v>4755103.2</v>
      </c>
      <c r="AE82" s="34">
        <f t="shared" si="341"/>
        <v>4755103.2</v>
      </c>
      <c r="AF82" s="34">
        <f t="shared" si="341"/>
        <v>4755103.2</v>
      </c>
      <c r="AG82" s="34">
        <f t="shared" si="341"/>
        <v>4755103.2</v>
      </c>
      <c r="AH82" s="34">
        <f t="shared" si="341"/>
        <v>4755103.2</v>
      </c>
      <c r="AI82" s="34">
        <f t="shared" si="341"/>
        <v>4755103.2</v>
      </c>
      <c r="AJ82" s="34">
        <f t="shared" si="341"/>
        <v>4755103.2</v>
      </c>
      <c r="AK82" s="34">
        <f t="shared" si="341"/>
        <v>4755103.2</v>
      </c>
      <c r="AL82" s="110">
        <f t="shared" si="337"/>
        <v>5206838.0039999997</v>
      </c>
      <c r="AM82" s="104">
        <f t="shared" si="341"/>
        <v>5206838.0039999997</v>
      </c>
      <c r="AN82" s="104">
        <f t="shared" si="311"/>
        <v>5206838.0039999997</v>
      </c>
      <c r="AO82" s="104">
        <f t="shared" si="312"/>
        <v>5206838.0039999997</v>
      </c>
      <c r="AP82" s="104">
        <f t="shared" si="313"/>
        <v>5206838.0039999997</v>
      </c>
      <c r="AQ82" s="104">
        <f t="shared" si="314"/>
        <v>5206838.0039999997</v>
      </c>
      <c r="AR82" s="104">
        <f t="shared" si="315"/>
        <v>5206838.0039999997</v>
      </c>
      <c r="AS82" s="104">
        <f t="shared" si="316"/>
        <v>5206838.0039999997</v>
      </c>
      <c r="AT82" s="104">
        <f t="shared" si="317"/>
        <v>5206838.0039999997</v>
      </c>
      <c r="AU82" s="104">
        <f t="shared" si="318"/>
        <v>5206838.0039999997</v>
      </c>
      <c r="AV82" s="104">
        <f t="shared" si="319"/>
        <v>5206838.0039999997</v>
      </c>
      <c r="AW82" s="104">
        <f t="shared" si="320"/>
        <v>5206838.0039999997</v>
      </c>
      <c r="AX82" s="110">
        <f t="shared" si="338"/>
        <v>5701487.6143799992</v>
      </c>
      <c r="AY82" s="104">
        <f t="shared" si="321"/>
        <v>5701487.6143799992</v>
      </c>
      <c r="AZ82" s="104">
        <f t="shared" si="322"/>
        <v>5701487.6143799992</v>
      </c>
      <c r="BA82" s="104">
        <f t="shared" si="323"/>
        <v>5701487.6143799992</v>
      </c>
      <c r="BB82" s="104">
        <f t="shared" si="324"/>
        <v>5701487.6143799992</v>
      </c>
      <c r="BC82" s="104">
        <f t="shared" si="325"/>
        <v>5701487.6143799992</v>
      </c>
      <c r="BD82" s="104">
        <f t="shared" si="326"/>
        <v>5701487.6143799992</v>
      </c>
      <c r="BE82" s="104">
        <f t="shared" si="327"/>
        <v>5701487.6143799992</v>
      </c>
      <c r="BF82" s="104">
        <f t="shared" si="328"/>
        <v>5701487.6143799992</v>
      </c>
      <c r="BG82" s="104">
        <f t="shared" si="329"/>
        <v>5701487.6143799992</v>
      </c>
      <c r="BH82" s="104">
        <f t="shared" si="330"/>
        <v>5701487.6143799992</v>
      </c>
      <c r="BI82" s="104">
        <f t="shared" si="331"/>
        <v>5701487.6143799992</v>
      </c>
    </row>
    <row r="83" spans="1:61" ht="15.75" customHeight="1" x14ac:dyDescent="0.35">
      <c r="A83" s="68" t="s">
        <v>304</v>
      </c>
      <c r="B83" s="113">
        <f>1200000*(1+32.8%)</f>
        <v>1593599.9999999998</v>
      </c>
      <c r="C83" s="77">
        <f t="shared" ref="C83:M83" si="342">B83</f>
        <v>1593599.9999999998</v>
      </c>
      <c r="D83" s="77">
        <f t="shared" si="342"/>
        <v>1593599.9999999998</v>
      </c>
      <c r="E83" s="77">
        <f t="shared" si="342"/>
        <v>1593599.9999999998</v>
      </c>
      <c r="F83" s="77">
        <f t="shared" si="342"/>
        <v>1593599.9999999998</v>
      </c>
      <c r="G83" s="77">
        <f t="shared" si="342"/>
        <v>1593599.9999999998</v>
      </c>
      <c r="H83" s="77">
        <f t="shared" si="342"/>
        <v>1593599.9999999998</v>
      </c>
      <c r="I83" s="77">
        <f t="shared" si="342"/>
        <v>1593599.9999999998</v>
      </c>
      <c r="J83" s="77">
        <f t="shared" si="342"/>
        <v>1593599.9999999998</v>
      </c>
      <c r="K83" s="77">
        <f t="shared" si="342"/>
        <v>1593599.9999999998</v>
      </c>
      <c r="L83" s="77">
        <f t="shared" si="342"/>
        <v>1593599.9999999998</v>
      </c>
      <c r="M83" s="77">
        <f t="shared" si="342"/>
        <v>1593599.9999999998</v>
      </c>
      <c r="N83" s="114">
        <f>M83*(1+$C$5)</f>
        <v>1737023.9999999998</v>
      </c>
      <c r="O83" s="77">
        <f t="shared" ref="O83:X83" si="343">N83</f>
        <v>1737023.9999999998</v>
      </c>
      <c r="P83" s="77">
        <f t="shared" si="343"/>
        <v>1737023.9999999998</v>
      </c>
      <c r="Q83" s="77">
        <f t="shared" si="343"/>
        <v>1737023.9999999998</v>
      </c>
      <c r="R83" s="77">
        <f t="shared" si="343"/>
        <v>1737023.9999999998</v>
      </c>
      <c r="S83" s="77">
        <f t="shared" si="343"/>
        <v>1737023.9999999998</v>
      </c>
      <c r="T83" s="77">
        <f t="shared" si="343"/>
        <v>1737023.9999999998</v>
      </c>
      <c r="U83" s="77">
        <f t="shared" si="343"/>
        <v>1737023.9999999998</v>
      </c>
      <c r="V83" s="77">
        <f t="shared" si="343"/>
        <v>1737023.9999999998</v>
      </c>
      <c r="W83" s="77">
        <f t="shared" si="343"/>
        <v>1737023.9999999998</v>
      </c>
      <c r="X83" s="77">
        <f t="shared" si="343"/>
        <v>1737023.9999999998</v>
      </c>
      <c r="Y83" s="110">
        <f t="shared" si="335"/>
        <v>1902041.2799999998</v>
      </c>
      <c r="Z83" s="77">
        <f t="shared" ref="Z83:AM83" si="344">Y83</f>
        <v>1902041.2799999998</v>
      </c>
      <c r="AA83" s="77">
        <f t="shared" si="344"/>
        <v>1902041.2799999998</v>
      </c>
      <c r="AB83" s="77">
        <f t="shared" si="344"/>
        <v>1902041.2799999998</v>
      </c>
      <c r="AC83" s="77">
        <f t="shared" si="344"/>
        <v>1902041.2799999998</v>
      </c>
      <c r="AD83" s="77">
        <f t="shared" si="344"/>
        <v>1902041.2799999998</v>
      </c>
      <c r="AE83" s="77">
        <f t="shared" si="344"/>
        <v>1902041.2799999998</v>
      </c>
      <c r="AF83" s="77">
        <f t="shared" si="344"/>
        <v>1902041.2799999998</v>
      </c>
      <c r="AG83" s="77">
        <f t="shared" si="344"/>
        <v>1902041.2799999998</v>
      </c>
      <c r="AH83" s="77">
        <f t="shared" si="344"/>
        <v>1902041.2799999998</v>
      </c>
      <c r="AI83" s="77">
        <f t="shared" si="344"/>
        <v>1902041.2799999998</v>
      </c>
      <c r="AJ83" s="77">
        <f t="shared" si="344"/>
        <v>1902041.2799999998</v>
      </c>
      <c r="AK83" s="77">
        <f t="shared" si="344"/>
        <v>1902041.2799999998</v>
      </c>
      <c r="AL83" s="110">
        <f t="shared" si="337"/>
        <v>2082735.2015999998</v>
      </c>
      <c r="AM83" s="77">
        <f t="shared" si="344"/>
        <v>2082735.2015999998</v>
      </c>
      <c r="AN83" s="77">
        <f t="shared" si="311"/>
        <v>2082735.2015999998</v>
      </c>
      <c r="AO83" s="77">
        <f t="shared" si="312"/>
        <v>2082735.2015999998</v>
      </c>
      <c r="AP83" s="77">
        <f t="shared" si="313"/>
        <v>2082735.2015999998</v>
      </c>
      <c r="AQ83" s="77">
        <f t="shared" si="314"/>
        <v>2082735.2015999998</v>
      </c>
      <c r="AR83" s="77">
        <f t="shared" si="315"/>
        <v>2082735.2015999998</v>
      </c>
      <c r="AS83" s="77">
        <f t="shared" si="316"/>
        <v>2082735.2015999998</v>
      </c>
      <c r="AT83" s="77">
        <f t="shared" si="317"/>
        <v>2082735.2015999998</v>
      </c>
      <c r="AU83" s="77">
        <f t="shared" si="318"/>
        <v>2082735.2015999998</v>
      </c>
      <c r="AV83" s="77">
        <f t="shared" si="319"/>
        <v>2082735.2015999998</v>
      </c>
      <c r="AW83" s="77">
        <f t="shared" si="320"/>
        <v>2082735.2015999998</v>
      </c>
      <c r="AX83" s="110">
        <f t="shared" si="338"/>
        <v>2280595.0457519996</v>
      </c>
      <c r="AY83" s="77">
        <f t="shared" si="321"/>
        <v>2280595.0457519996</v>
      </c>
      <c r="AZ83" s="77">
        <f t="shared" si="322"/>
        <v>2280595.0457519996</v>
      </c>
      <c r="BA83" s="77">
        <f t="shared" si="323"/>
        <v>2280595.0457519996</v>
      </c>
      <c r="BB83" s="77">
        <f t="shared" si="324"/>
        <v>2280595.0457519996</v>
      </c>
      <c r="BC83" s="77">
        <f t="shared" si="325"/>
        <v>2280595.0457519996</v>
      </c>
      <c r="BD83" s="77">
        <f t="shared" si="326"/>
        <v>2280595.0457519996</v>
      </c>
      <c r="BE83" s="77">
        <f t="shared" si="327"/>
        <v>2280595.0457519996</v>
      </c>
      <c r="BF83" s="77">
        <f t="shared" si="328"/>
        <v>2280595.0457519996</v>
      </c>
      <c r="BG83" s="77">
        <f t="shared" si="329"/>
        <v>2280595.0457519996</v>
      </c>
      <c r="BH83" s="77">
        <f t="shared" si="330"/>
        <v>2280595.0457519996</v>
      </c>
      <c r="BI83" s="77">
        <f t="shared" si="331"/>
        <v>2280595.0457519996</v>
      </c>
    </row>
    <row r="84" spans="1:61" ht="15.75" customHeight="1" x14ac:dyDescent="0.35">
      <c r="A84" s="106"/>
      <c r="B84" s="99"/>
      <c r="C84" s="99"/>
      <c r="D84" s="99"/>
      <c r="E84" s="99"/>
      <c r="F84" s="99"/>
      <c r="G84" s="99"/>
      <c r="H84" s="99"/>
      <c r="I84" s="99"/>
      <c r="J84" s="99"/>
      <c r="K84" s="99"/>
      <c r="L84" s="99"/>
      <c r="M84" s="99"/>
      <c r="N84" s="115"/>
      <c r="O84" s="99"/>
      <c r="P84" s="99"/>
      <c r="Q84" s="99"/>
      <c r="R84" s="99"/>
      <c r="S84" s="99"/>
      <c r="T84" s="99"/>
      <c r="U84" s="99"/>
      <c r="V84" s="99"/>
      <c r="W84" s="99"/>
      <c r="X84" s="99"/>
      <c r="Y84" s="99"/>
      <c r="Z84" s="99"/>
      <c r="AA84" s="99"/>
      <c r="AB84" s="99"/>
      <c r="AC84" s="99"/>
      <c r="AD84" s="99"/>
      <c r="AE84" s="99"/>
      <c r="AF84" s="99"/>
      <c r="AG84" s="99"/>
      <c r="AH84" s="99"/>
      <c r="AI84" s="99"/>
      <c r="AJ84" s="99"/>
      <c r="AK84" s="99"/>
    </row>
    <row r="85" spans="1:61" ht="15.75" customHeight="1" x14ac:dyDescent="0.35">
      <c r="A85" s="68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</row>
    <row r="86" spans="1:61" ht="15.75" customHeight="1" x14ac:dyDescent="0.35">
      <c r="A86" s="1"/>
      <c r="B86" s="53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  <c r="AB86" s="53"/>
      <c r="AC86" s="53"/>
      <c r="AD86" s="53"/>
      <c r="AE86" s="53"/>
      <c r="AF86" s="53"/>
      <c r="AG86" s="53"/>
      <c r="AH86" s="53"/>
      <c r="AI86" s="53"/>
      <c r="AJ86" s="53"/>
      <c r="AK86" s="53"/>
    </row>
    <row r="87" spans="1:61" ht="15.75" customHeight="1" x14ac:dyDescent="0.35">
      <c r="A87" s="118" t="s">
        <v>136</v>
      </c>
      <c r="B87" s="75">
        <f>200</f>
        <v>200</v>
      </c>
      <c r="C87" s="75">
        <f t="shared" ref="C87:M87" si="345">B87</f>
        <v>200</v>
      </c>
      <c r="D87" s="75">
        <f t="shared" si="345"/>
        <v>200</v>
      </c>
      <c r="E87" s="75">
        <f t="shared" si="345"/>
        <v>200</v>
      </c>
      <c r="F87" s="75">
        <f t="shared" si="345"/>
        <v>200</v>
      </c>
      <c r="G87" s="75">
        <f t="shared" si="345"/>
        <v>200</v>
      </c>
      <c r="H87" s="75">
        <f t="shared" si="345"/>
        <v>200</v>
      </c>
      <c r="I87" s="75">
        <f t="shared" si="345"/>
        <v>200</v>
      </c>
      <c r="J87" s="75">
        <f t="shared" si="345"/>
        <v>200</v>
      </c>
      <c r="K87" s="75">
        <f t="shared" si="345"/>
        <v>200</v>
      </c>
      <c r="L87" s="75">
        <f t="shared" si="345"/>
        <v>200</v>
      </c>
      <c r="M87" s="75">
        <f t="shared" si="345"/>
        <v>200</v>
      </c>
      <c r="N87" s="75">
        <f t="shared" ref="N87:N89" si="346">M87*(1+$C$5)</f>
        <v>218.00000000000003</v>
      </c>
      <c r="O87" s="75">
        <f t="shared" ref="O87:Y87" si="347">N87</f>
        <v>218.00000000000003</v>
      </c>
      <c r="P87" s="75">
        <f t="shared" si="347"/>
        <v>218.00000000000003</v>
      </c>
      <c r="Q87" s="75">
        <f t="shared" si="347"/>
        <v>218.00000000000003</v>
      </c>
      <c r="R87" s="75">
        <f t="shared" si="347"/>
        <v>218.00000000000003</v>
      </c>
      <c r="S87" s="75">
        <f t="shared" si="347"/>
        <v>218.00000000000003</v>
      </c>
      <c r="T87" s="75">
        <f t="shared" si="347"/>
        <v>218.00000000000003</v>
      </c>
      <c r="U87" s="75">
        <f t="shared" si="347"/>
        <v>218.00000000000003</v>
      </c>
      <c r="V87" s="75">
        <f t="shared" si="347"/>
        <v>218.00000000000003</v>
      </c>
      <c r="W87" s="75">
        <f t="shared" si="347"/>
        <v>218.00000000000003</v>
      </c>
      <c r="X87" s="75">
        <f t="shared" si="347"/>
        <v>218.00000000000003</v>
      </c>
      <c r="Y87" s="75">
        <f t="shared" si="347"/>
        <v>218.00000000000003</v>
      </c>
      <c r="Z87" s="75">
        <f t="shared" ref="Z87:Z89" si="348">Y87*(1+$D$5)</f>
        <v>238.71000000000004</v>
      </c>
      <c r="AA87" s="75">
        <f t="shared" ref="AA87:AK87" si="349">Z87</f>
        <v>238.71000000000004</v>
      </c>
      <c r="AB87" s="75">
        <f t="shared" si="349"/>
        <v>238.71000000000004</v>
      </c>
      <c r="AC87" s="75">
        <f t="shared" si="349"/>
        <v>238.71000000000004</v>
      </c>
      <c r="AD87" s="75">
        <f t="shared" si="349"/>
        <v>238.71000000000004</v>
      </c>
      <c r="AE87" s="75">
        <f t="shared" si="349"/>
        <v>238.71000000000004</v>
      </c>
      <c r="AF87" s="75">
        <f t="shared" si="349"/>
        <v>238.71000000000004</v>
      </c>
      <c r="AG87" s="75">
        <f t="shared" si="349"/>
        <v>238.71000000000004</v>
      </c>
      <c r="AH87" s="75">
        <f t="shared" si="349"/>
        <v>238.71000000000004</v>
      </c>
      <c r="AI87" s="75">
        <f t="shared" si="349"/>
        <v>238.71000000000004</v>
      </c>
      <c r="AJ87" s="75">
        <f t="shared" si="349"/>
        <v>238.71000000000004</v>
      </c>
      <c r="AK87" s="75">
        <f t="shared" si="349"/>
        <v>238.71000000000004</v>
      </c>
      <c r="AL87" s="102">
        <f t="shared" ref="AL87:AL89" si="350">AK87</f>
        <v>238.71000000000004</v>
      </c>
      <c r="AM87" s="102">
        <f t="shared" ref="AM87:AM89" si="351">AL87</f>
        <v>238.71000000000004</v>
      </c>
      <c r="AN87" s="102">
        <f t="shared" ref="AN87:AN89" si="352">AM87</f>
        <v>238.71000000000004</v>
      </c>
      <c r="AO87" s="102">
        <f t="shared" ref="AO87:AO89" si="353">AN87</f>
        <v>238.71000000000004</v>
      </c>
      <c r="AP87" s="102">
        <f t="shared" ref="AP87:AP89" si="354">AO87</f>
        <v>238.71000000000004</v>
      </c>
      <c r="AQ87" s="102">
        <f t="shared" ref="AQ87:AQ89" si="355">AP87</f>
        <v>238.71000000000004</v>
      </c>
      <c r="AR87" s="102">
        <f t="shared" ref="AR87:AR89" si="356">AQ87</f>
        <v>238.71000000000004</v>
      </c>
      <c r="AS87" s="102">
        <f t="shared" ref="AS87:AS89" si="357">AR87</f>
        <v>238.71000000000004</v>
      </c>
      <c r="AT87" s="102">
        <f t="shared" ref="AT87:AT89" si="358">AS87</f>
        <v>238.71000000000004</v>
      </c>
      <c r="AU87" s="102">
        <f t="shared" ref="AU87:AU89" si="359">AT87</f>
        <v>238.71000000000004</v>
      </c>
      <c r="AV87" s="102">
        <f t="shared" ref="AV87:AV89" si="360">AU87</f>
        <v>238.71000000000004</v>
      </c>
      <c r="AW87" s="102">
        <f t="shared" ref="AW87:AW89" si="361">AV87</f>
        <v>238.71000000000004</v>
      </c>
      <c r="AX87" s="102">
        <f t="shared" ref="AX87:AX89" si="362">AW87</f>
        <v>238.71000000000004</v>
      </c>
      <c r="AY87" s="102">
        <f t="shared" ref="AY87:AY89" si="363">AX87</f>
        <v>238.71000000000004</v>
      </c>
      <c r="AZ87" s="102">
        <f t="shared" ref="AZ87:AZ89" si="364">AY87</f>
        <v>238.71000000000004</v>
      </c>
      <c r="BA87" s="102">
        <f t="shared" ref="BA87:BA89" si="365">AZ87</f>
        <v>238.71000000000004</v>
      </c>
      <c r="BB87" s="102">
        <f t="shared" ref="BB87:BB89" si="366">BA87</f>
        <v>238.71000000000004</v>
      </c>
      <c r="BC87" s="102">
        <f t="shared" ref="BC87:BC89" si="367">BB87</f>
        <v>238.71000000000004</v>
      </c>
      <c r="BD87" s="102">
        <f t="shared" ref="BD87:BD89" si="368">BC87</f>
        <v>238.71000000000004</v>
      </c>
      <c r="BE87" s="102">
        <f t="shared" ref="BE87:BE89" si="369">BD87</f>
        <v>238.71000000000004</v>
      </c>
      <c r="BF87" s="102">
        <f t="shared" ref="BF87:BF89" si="370">BE87</f>
        <v>238.71000000000004</v>
      </c>
      <c r="BG87" s="102">
        <f t="shared" ref="BG87:BG89" si="371">BF87</f>
        <v>238.71000000000004</v>
      </c>
      <c r="BH87" s="102">
        <f t="shared" ref="BH87:BH89" si="372">BG87</f>
        <v>238.71000000000004</v>
      </c>
      <c r="BI87" s="102">
        <f t="shared" ref="BI87:BI89" si="373">BH87</f>
        <v>238.71000000000004</v>
      </c>
    </row>
    <row r="88" spans="1:61" ht="15.75" customHeight="1" x14ac:dyDescent="0.35">
      <c r="A88" s="119" t="s">
        <v>137</v>
      </c>
      <c r="B88" s="34">
        <f>108</f>
        <v>108</v>
      </c>
      <c r="C88" s="34">
        <f t="shared" ref="C88:M88" si="374">B88</f>
        <v>108</v>
      </c>
      <c r="D88" s="34">
        <f t="shared" si="374"/>
        <v>108</v>
      </c>
      <c r="E88" s="34">
        <f t="shared" si="374"/>
        <v>108</v>
      </c>
      <c r="F88" s="34">
        <f t="shared" si="374"/>
        <v>108</v>
      </c>
      <c r="G88" s="34">
        <f t="shared" si="374"/>
        <v>108</v>
      </c>
      <c r="H88" s="34">
        <f t="shared" si="374"/>
        <v>108</v>
      </c>
      <c r="I88" s="34">
        <f t="shared" si="374"/>
        <v>108</v>
      </c>
      <c r="J88" s="34">
        <f t="shared" si="374"/>
        <v>108</v>
      </c>
      <c r="K88" s="34">
        <f t="shared" si="374"/>
        <v>108</v>
      </c>
      <c r="L88" s="34">
        <f t="shared" si="374"/>
        <v>108</v>
      </c>
      <c r="M88" s="34">
        <f t="shared" si="374"/>
        <v>108</v>
      </c>
      <c r="N88" s="34">
        <f t="shared" si="346"/>
        <v>117.72000000000001</v>
      </c>
      <c r="O88" s="34">
        <f t="shared" ref="O88:Y88" si="375">N88</f>
        <v>117.72000000000001</v>
      </c>
      <c r="P88" s="34">
        <f t="shared" si="375"/>
        <v>117.72000000000001</v>
      </c>
      <c r="Q88" s="34">
        <f t="shared" si="375"/>
        <v>117.72000000000001</v>
      </c>
      <c r="R88" s="34">
        <f t="shared" si="375"/>
        <v>117.72000000000001</v>
      </c>
      <c r="S88" s="34">
        <f t="shared" si="375"/>
        <v>117.72000000000001</v>
      </c>
      <c r="T88" s="34">
        <f t="shared" si="375"/>
        <v>117.72000000000001</v>
      </c>
      <c r="U88" s="34">
        <f t="shared" si="375"/>
        <v>117.72000000000001</v>
      </c>
      <c r="V88" s="34">
        <f t="shared" si="375"/>
        <v>117.72000000000001</v>
      </c>
      <c r="W88" s="34">
        <f t="shared" si="375"/>
        <v>117.72000000000001</v>
      </c>
      <c r="X88" s="34">
        <f t="shared" si="375"/>
        <v>117.72000000000001</v>
      </c>
      <c r="Y88" s="34">
        <f t="shared" si="375"/>
        <v>117.72000000000001</v>
      </c>
      <c r="Z88" s="34">
        <f t="shared" si="348"/>
        <v>128.9034</v>
      </c>
      <c r="AA88" s="34">
        <f t="shared" ref="AA88:AK88" si="376">Z88</f>
        <v>128.9034</v>
      </c>
      <c r="AB88" s="34">
        <f t="shared" si="376"/>
        <v>128.9034</v>
      </c>
      <c r="AC88" s="34">
        <f t="shared" si="376"/>
        <v>128.9034</v>
      </c>
      <c r="AD88" s="34">
        <f t="shared" si="376"/>
        <v>128.9034</v>
      </c>
      <c r="AE88" s="34">
        <f t="shared" si="376"/>
        <v>128.9034</v>
      </c>
      <c r="AF88" s="34">
        <f t="shared" si="376"/>
        <v>128.9034</v>
      </c>
      <c r="AG88" s="34">
        <f t="shared" si="376"/>
        <v>128.9034</v>
      </c>
      <c r="AH88" s="34">
        <f t="shared" si="376"/>
        <v>128.9034</v>
      </c>
      <c r="AI88" s="34">
        <f t="shared" si="376"/>
        <v>128.9034</v>
      </c>
      <c r="AJ88" s="34">
        <f t="shared" si="376"/>
        <v>128.9034</v>
      </c>
      <c r="AK88" s="34">
        <f t="shared" si="376"/>
        <v>128.9034</v>
      </c>
      <c r="AL88" s="104">
        <f t="shared" si="350"/>
        <v>128.9034</v>
      </c>
      <c r="AM88" s="104">
        <f t="shared" si="351"/>
        <v>128.9034</v>
      </c>
      <c r="AN88" s="104">
        <f t="shared" si="352"/>
        <v>128.9034</v>
      </c>
      <c r="AO88" s="104">
        <f t="shared" si="353"/>
        <v>128.9034</v>
      </c>
      <c r="AP88" s="104">
        <f t="shared" si="354"/>
        <v>128.9034</v>
      </c>
      <c r="AQ88" s="104">
        <f t="shared" si="355"/>
        <v>128.9034</v>
      </c>
      <c r="AR88" s="104">
        <f t="shared" si="356"/>
        <v>128.9034</v>
      </c>
      <c r="AS88" s="104">
        <f t="shared" si="357"/>
        <v>128.9034</v>
      </c>
      <c r="AT88" s="104">
        <f t="shared" si="358"/>
        <v>128.9034</v>
      </c>
      <c r="AU88" s="104">
        <f t="shared" si="359"/>
        <v>128.9034</v>
      </c>
      <c r="AV88" s="104">
        <f t="shared" si="360"/>
        <v>128.9034</v>
      </c>
      <c r="AW88" s="104">
        <f t="shared" si="361"/>
        <v>128.9034</v>
      </c>
      <c r="AX88" s="104">
        <f t="shared" si="362"/>
        <v>128.9034</v>
      </c>
      <c r="AY88" s="104">
        <f t="shared" si="363"/>
        <v>128.9034</v>
      </c>
      <c r="AZ88" s="104">
        <f t="shared" si="364"/>
        <v>128.9034</v>
      </c>
      <c r="BA88" s="104">
        <f t="shared" si="365"/>
        <v>128.9034</v>
      </c>
      <c r="BB88" s="104">
        <f t="shared" si="366"/>
        <v>128.9034</v>
      </c>
      <c r="BC88" s="104">
        <f t="shared" si="367"/>
        <v>128.9034</v>
      </c>
      <c r="BD88" s="104">
        <f t="shared" si="368"/>
        <v>128.9034</v>
      </c>
      <c r="BE88" s="104">
        <f t="shared" si="369"/>
        <v>128.9034</v>
      </c>
      <c r="BF88" s="104">
        <f t="shared" si="370"/>
        <v>128.9034</v>
      </c>
      <c r="BG88" s="104">
        <f t="shared" si="371"/>
        <v>128.9034</v>
      </c>
      <c r="BH88" s="104">
        <f t="shared" si="372"/>
        <v>128.9034</v>
      </c>
      <c r="BI88" s="104">
        <f t="shared" si="373"/>
        <v>128.9034</v>
      </c>
    </row>
    <row r="89" spans="1:61" ht="15.75" customHeight="1" x14ac:dyDescent="0.35">
      <c r="A89" s="1" t="s">
        <v>138</v>
      </c>
      <c r="B89" s="34">
        <f>2770</f>
        <v>2770</v>
      </c>
      <c r="C89" s="34">
        <f t="shared" ref="C89:M89" si="377">B89</f>
        <v>2770</v>
      </c>
      <c r="D89" s="34">
        <f t="shared" si="377"/>
        <v>2770</v>
      </c>
      <c r="E89" s="34">
        <f t="shared" si="377"/>
        <v>2770</v>
      </c>
      <c r="F89" s="34">
        <f t="shared" si="377"/>
        <v>2770</v>
      </c>
      <c r="G89" s="34">
        <f t="shared" si="377"/>
        <v>2770</v>
      </c>
      <c r="H89" s="34">
        <f t="shared" si="377"/>
        <v>2770</v>
      </c>
      <c r="I89" s="34">
        <f t="shared" si="377"/>
        <v>2770</v>
      </c>
      <c r="J89" s="34">
        <f t="shared" si="377"/>
        <v>2770</v>
      </c>
      <c r="K89" s="34">
        <f t="shared" si="377"/>
        <v>2770</v>
      </c>
      <c r="L89" s="34">
        <f t="shared" si="377"/>
        <v>2770</v>
      </c>
      <c r="M89" s="34">
        <f t="shared" si="377"/>
        <v>2770</v>
      </c>
      <c r="N89" s="34">
        <f t="shared" si="346"/>
        <v>3019.3</v>
      </c>
      <c r="O89" s="34">
        <f t="shared" ref="O89:Y89" si="378">N89</f>
        <v>3019.3</v>
      </c>
      <c r="P89" s="34">
        <f t="shared" si="378"/>
        <v>3019.3</v>
      </c>
      <c r="Q89" s="34">
        <f t="shared" si="378"/>
        <v>3019.3</v>
      </c>
      <c r="R89" s="34">
        <f t="shared" si="378"/>
        <v>3019.3</v>
      </c>
      <c r="S89" s="34">
        <f t="shared" si="378"/>
        <v>3019.3</v>
      </c>
      <c r="T89" s="34">
        <f t="shared" si="378"/>
        <v>3019.3</v>
      </c>
      <c r="U89" s="34">
        <f t="shared" si="378"/>
        <v>3019.3</v>
      </c>
      <c r="V89" s="34">
        <f t="shared" si="378"/>
        <v>3019.3</v>
      </c>
      <c r="W89" s="34">
        <f t="shared" si="378"/>
        <v>3019.3</v>
      </c>
      <c r="X89" s="34">
        <f t="shared" si="378"/>
        <v>3019.3</v>
      </c>
      <c r="Y89" s="34">
        <f t="shared" si="378"/>
        <v>3019.3</v>
      </c>
      <c r="Z89" s="34">
        <f t="shared" si="348"/>
        <v>3306.1334999999999</v>
      </c>
      <c r="AA89" s="34">
        <f t="shared" ref="AA89:AK89" si="379">Z89</f>
        <v>3306.1334999999999</v>
      </c>
      <c r="AB89" s="34">
        <f t="shared" si="379"/>
        <v>3306.1334999999999</v>
      </c>
      <c r="AC89" s="34">
        <f t="shared" si="379"/>
        <v>3306.1334999999999</v>
      </c>
      <c r="AD89" s="34">
        <f t="shared" si="379"/>
        <v>3306.1334999999999</v>
      </c>
      <c r="AE89" s="34">
        <f t="shared" si="379"/>
        <v>3306.1334999999999</v>
      </c>
      <c r="AF89" s="34">
        <f t="shared" si="379"/>
        <v>3306.1334999999999</v>
      </c>
      <c r="AG89" s="34">
        <f t="shared" si="379"/>
        <v>3306.1334999999999</v>
      </c>
      <c r="AH89" s="34">
        <f t="shared" si="379"/>
        <v>3306.1334999999999</v>
      </c>
      <c r="AI89" s="34">
        <f t="shared" si="379"/>
        <v>3306.1334999999999</v>
      </c>
      <c r="AJ89" s="34">
        <f t="shared" si="379"/>
        <v>3306.1334999999999</v>
      </c>
      <c r="AK89" s="34">
        <f t="shared" si="379"/>
        <v>3306.1334999999999</v>
      </c>
      <c r="AL89" s="104">
        <f t="shared" si="350"/>
        <v>3306.1334999999999</v>
      </c>
      <c r="AM89" s="104">
        <f t="shared" si="351"/>
        <v>3306.1334999999999</v>
      </c>
      <c r="AN89" s="104">
        <f t="shared" si="352"/>
        <v>3306.1334999999999</v>
      </c>
      <c r="AO89" s="104">
        <f t="shared" si="353"/>
        <v>3306.1334999999999</v>
      </c>
      <c r="AP89" s="104">
        <f t="shared" si="354"/>
        <v>3306.1334999999999</v>
      </c>
      <c r="AQ89" s="104">
        <f t="shared" si="355"/>
        <v>3306.1334999999999</v>
      </c>
      <c r="AR89" s="104">
        <f t="shared" si="356"/>
        <v>3306.1334999999999</v>
      </c>
      <c r="AS89" s="104">
        <f t="shared" si="357"/>
        <v>3306.1334999999999</v>
      </c>
      <c r="AT89" s="104">
        <f t="shared" si="358"/>
        <v>3306.1334999999999</v>
      </c>
      <c r="AU89" s="104">
        <f t="shared" si="359"/>
        <v>3306.1334999999999</v>
      </c>
      <c r="AV89" s="104">
        <f t="shared" si="360"/>
        <v>3306.1334999999999</v>
      </c>
      <c r="AW89" s="104">
        <f t="shared" si="361"/>
        <v>3306.1334999999999</v>
      </c>
      <c r="AX89" s="104">
        <f t="shared" si="362"/>
        <v>3306.1334999999999</v>
      </c>
      <c r="AY89" s="104">
        <f t="shared" si="363"/>
        <v>3306.1334999999999</v>
      </c>
      <c r="AZ89" s="104">
        <f t="shared" si="364"/>
        <v>3306.1334999999999</v>
      </c>
      <c r="BA89" s="104">
        <f t="shared" si="365"/>
        <v>3306.1334999999999</v>
      </c>
      <c r="BB89" s="104">
        <f t="shared" si="366"/>
        <v>3306.1334999999999</v>
      </c>
      <c r="BC89" s="104">
        <f t="shared" si="367"/>
        <v>3306.1334999999999</v>
      </c>
      <c r="BD89" s="104">
        <f t="shared" si="368"/>
        <v>3306.1334999999999</v>
      </c>
      <c r="BE89" s="104">
        <f t="shared" si="369"/>
        <v>3306.1334999999999</v>
      </c>
      <c r="BF89" s="104">
        <f t="shared" si="370"/>
        <v>3306.1334999999999</v>
      </c>
      <c r="BG89" s="104">
        <f t="shared" si="371"/>
        <v>3306.1334999999999</v>
      </c>
      <c r="BH89" s="104">
        <f t="shared" si="372"/>
        <v>3306.1334999999999</v>
      </c>
      <c r="BI89" s="104">
        <f t="shared" si="373"/>
        <v>3306.1334999999999</v>
      </c>
    </row>
    <row r="90" spans="1:61" ht="15.75" customHeight="1" x14ac:dyDescent="0.35">
      <c r="A90" s="100" t="s">
        <v>139</v>
      </c>
      <c r="B90" s="96">
        <f>SUM(B87:B89)*B33</f>
        <v>307800</v>
      </c>
      <c r="C90" s="96">
        <f>SUM(C87:C89)*C33</f>
        <v>671004</v>
      </c>
      <c r="D90" s="96">
        <f>SUM(D87:D89)*D33</f>
        <v>975726</v>
      </c>
      <c r="E90" s="96">
        <f>SUM(E87:E89)*E33</f>
        <v>1415880</v>
      </c>
      <c r="F90" s="96">
        <f>SUM(F87:F89)*F33</f>
        <v>1911438</v>
      </c>
      <c r="G90" s="96">
        <f>SUM(G87:G89)*G33</f>
        <v>2582442</v>
      </c>
      <c r="H90" s="96">
        <f>SUM(H87:H89)*H33</f>
        <v>2659392</v>
      </c>
      <c r="I90" s="96">
        <f>SUM(I87:I89)*I33</f>
        <v>2659392</v>
      </c>
      <c r="J90" s="96">
        <f>SUM(J87:J89)*J33</f>
        <v>2659392</v>
      </c>
      <c r="K90" s="96">
        <f>SUM(K87:K89)*K33</f>
        <v>2659392</v>
      </c>
      <c r="L90" s="96">
        <f>SUM(L87:L89)*L33</f>
        <v>2659392</v>
      </c>
      <c r="M90" s="96">
        <f>SUM(M87:M89)*M33</f>
        <v>2659392</v>
      </c>
      <c r="N90" s="96">
        <f>SUM(N87:N89)*N33</f>
        <v>4831228.8000000007</v>
      </c>
      <c r="O90" s="96">
        <f>SUM(O87:O89)*O33</f>
        <v>4831228.8000000007</v>
      </c>
      <c r="P90" s="96">
        <f>SUM(P87:P89)*P33</f>
        <v>4831228.8000000007</v>
      </c>
      <c r="Q90" s="96">
        <f>SUM(Q87:Q89)*Q33</f>
        <v>4831228.8000000007</v>
      </c>
      <c r="R90" s="96">
        <f>SUM(R87:R89)*R33</f>
        <v>4831228.8000000007</v>
      </c>
      <c r="S90" s="96">
        <f>SUM(S87:S89)*S33</f>
        <v>4831228.8000000007</v>
      </c>
      <c r="T90" s="96">
        <f>SUM(T87:T89)*T33</f>
        <v>4831228.8000000007</v>
      </c>
      <c r="U90" s="96">
        <f>SUM(U87:U89)*U33</f>
        <v>4831228.8000000007</v>
      </c>
      <c r="V90" s="96">
        <f>SUM(V87:V89)*V33</f>
        <v>4831228.8000000007</v>
      </c>
      <c r="W90" s="96">
        <f>SUM(W87:W89)*W33</f>
        <v>4831228.8000000007</v>
      </c>
      <c r="X90" s="96">
        <f>SUM(X87:X89)*X33</f>
        <v>4831228.8000000007</v>
      </c>
      <c r="Y90" s="96">
        <f>SUM(Y87:Y89)*Y33</f>
        <v>4831228.8000000007</v>
      </c>
      <c r="Z90" s="96">
        <f>SUM(Z87:Z89)*Z33</f>
        <v>6348234.6431999998</v>
      </c>
      <c r="AA90" s="96">
        <f>SUM(AA87:AA89)*AA33</f>
        <v>6348234.6431999998</v>
      </c>
      <c r="AB90" s="96">
        <f>SUM(AB87:AB89)*AB33</f>
        <v>6348234.6431999998</v>
      </c>
      <c r="AC90" s="96">
        <f>SUM(AC87:AC89)*AC33</f>
        <v>6348234.6431999998</v>
      </c>
      <c r="AD90" s="96">
        <f>SUM(AD87:AD89)*AD33</f>
        <v>6348234.6431999998</v>
      </c>
      <c r="AE90" s="96">
        <f>SUM(AE87:AE89)*AE33</f>
        <v>6348234.6431999998</v>
      </c>
      <c r="AF90" s="96">
        <f>SUM(AF87:AF89)*AF33</f>
        <v>6348234.6431999998</v>
      </c>
      <c r="AG90" s="96">
        <f>SUM(AG87:AG89)*AG33</f>
        <v>6348234.6431999998</v>
      </c>
      <c r="AH90" s="96">
        <f>SUM(AH87:AH89)*AH33</f>
        <v>6348234.6431999998</v>
      </c>
      <c r="AI90" s="96">
        <f>SUM(AI87:AI89)*AI33</f>
        <v>6348234.6431999998</v>
      </c>
      <c r="AJ90" s="96">
        <f>SUM(AJ87:AJ89)*AJ33</f>
        <v>6348234.6431999998</v>
      </c>
      <c r="AK90" s="96">
        <f>SUM(AK87:AK89)*AK33</f>
        <v>6348234.6431999998</v>
      </c>
      <c r="AL90" s="96">
        <f>SUM(AL87:AL89)*AL33</f>
        <v>6348234.6431999998</v>
      </c>
      <c r="AM90" s="96">
        <f>SUM(AM87:AM89)*AM33</f>
        <v>6348234.6431999998</v>
      </c>
      <c r="AN90" s="96">
        <f>SUM(AN87:AN89)*AN33</f>
        <v>6348234.6431999998</v>
      </c>
      <c r="AO90" s="96">
        <f>SUM(AO87:AO89)*AO33</f>
        <v>6348234.6431999998</v>
      </c>
      <c r="AP90" s="96">
        <f>SUM(AP87:AP89)*AP33</f>
        <v>6348234.6431999998</v>
      </c>
      <c r="AQ90" s="96">
        <f>SUM(AQ87:AQ89)*AQ33</f>
        <v>6348234.6431999998</v>
      </c>
      <c r="AR90" s="96">
        <f>SUM(AR87:AR89)*AR33</f>
        <v>6348234.6431999998</v>
      </c>
      <c r="AS90" s="96">
        <f>SUM(AS87:AS89)*AS33</f>
        <v>6348234.6431999998</v>
      </c>
      <c r="AT90" s="96">
        <f>SUM(AT87:AT89)*AT33</f>
        <v>6348234.6431999998</v>
      </c>
      <c r="AU90" s="96">
        <f>SUM(AU87:AU89)*AU33</f>
        <v>6348234.6431999998</v>
      </c>
      <c r="AV90" s="96">
        <f>SUM(AV87:AV89)*AV33</f>
        <v>6348234.6431999998</v>
      </c>
      <c r="AW90" s="96">
        <f>SUM(AW87:AW89)*AW33</f>
        <v>6348234.6431999998</v>
      </c>
      <c r="AX90" s="96">
        <f>SUM(AX87:AX89)*AX33</f>
        <v>6348234.6431999998</v>
      </c>
      <c r="AY90" s="96">
        <f>SUM(AY87:AY89)*AY33</f>
        <v>6348234.6431999998</v>
      </c>
      <c r="AZ90" s="96">
        <f>SUM(AZ87:AZ89)*AZ33</f>
        <v>6348234.6431999998</v>
      </c>
      <c r="BA90" s="96">
        <f>SUM(BA87:BA89)*BA33</f>
        <v>6348234.6431999998</v>
      </c>
      <c r="BB90" s="96">
        <f>SUM(BB87:BB89)*BB33</f>
        <v>6348234.6431999998</v>
      </c>
      <c r="BC90" s="96">
        <f>SUM(BC87:BC89)*BC33</f>
        <v>6348234.6431999998</v>
      </c>
      <c r="BD90" s="96">
        <f>SUM(BD87:BD89)*BD33</f>
        <v>6348234.6431999998</v>
      </c>
      <c r="BE90" s="96">
        <f>SUM(BE87:BE89)*BE33</f>
        <v>6348234.6431999998</v>
      </c>
      <c r="BF90" s="96">
        <f>SUM(BF87:BF89)*BF33</f>
        <v>6348234.6431999998</v>
      </c>
      <c r="BG90" s="96">
        <f>SUM(BG87:BG89)*BG33</f>
        <v>6348234.6431999998</v>
      </c>
      <c r="BH90" s="96">
        <f>SUM(BH87:BH89)*BH33</f>
        <v>6348234.6431999998</v>
      </c>
      <c r="BI90" s="96">
        <f>SUM(BI87:BI89)*BI33</f>
        <v>6348234.6431999998</v>
      </c>
    </row>
    <row r="91" spans="1:61" ht="15.75" customHeight="1" x14ac:dyDescent="0.35"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3"/>
      <c r="AK91" s="53"/>
    </row>
    <row r="92" spans="1:61" ht="15.75" customHeight="1" x14ac:dyDescent="0.35">
      <c r="A92" s="71" t="s">
        <v>140</v>
      </c>
      <c r="B92" s="96">
        <f>B67+B90</f>
        <v>766850</v>
      </c>
      <c r="C92" s="96">
        <f>C67+C90</f>
        <v>1671733</v>
      </c>
      <c r="D92" s="96">
        <f>D67+D90</f>
        <v>2430914.5</v>
      </c>
      <c r="E92" s="96">
        <f>E67+E90</f>
        <v>3527510</v>
      </c>
      <c r="F92" s="96">
        <f>F67+F90</f>
        <v>4762138.5</v>
      </c>
      <c r="G92" s="96">
        <f>G67+G90</f>
        <v>6433871.5</v>
      </c>
      <c r="H92" s="96">
        <f>H67+H90</f>
        <v>6625584</v>
      </c>
      <c r="I92" s="96">
        <f>I67+I90</f>
        <v>6625584</v>
      </c>
      <c r="J92" s="96">
        <f>J67+J90</f>
        <v>6625584</v>
      </c>
      <c r="K92" s="96">
        <f>K67+K90</f>
        <v>6625584</v>
      </c>
      <c r="L92" s="96">
        <f>L67+L90</f>
        <v>6625584</v>
      </c>
      <c r="M92" s="96">
        <f>M67+M90</f>
        <v>6625584</v>
      </c>
      <c r="N92" s="96">
        <f>N67+N90</f>
        <v>11441548.800000001</v>
      </c>
      <c r="O92" s="96">
        <f>O67+O90</f>
        <v>11441548.800000001</v>
      </c>
      <c r="P92" s="96">
        <f>P67+P90</f>
        <v>11441548.800000001</v>
      </c>
      <c r="Q92" s="96">
        <f>Q67+Q90</f>
        <v>11441548.800000001</v>
      </c>
      <c r="R92" s="96">
        <f>R67+R90</f>
        <v>11441548.800000001</v>
      </c>
      <c r="S92" s="96">
        <f>S67+S90</f>
        <v>11441548.800000001</v>
      </c>
      <c r="T92" s="96">
        <f>T67+T90</f>
        <v>11441548.800000001</v>
      </c>
      <c r="U92" s="96">
        <f>U67+U90</f>
        <v>11441548.800000001</v>
      </c>
      <c r="V92" s="96">
        <f>V67+V90</f>
        <v>11441548.800000001</v>
      </c>
      <c r="W92" s="96">
        <f>W67+W90</f>
        <v>11441548.800000001</v>
      </c>
      <c r="X92" s="96">
        <f>X67+X90</f>
        <v>11441548.800000001</v>
      </c>
      <c r="Y92" s="96">
        <f>Y67+Y90</f>
        <v>11441548.800000001</v>
      </c>
      <c r="Z92" s="96">
        <f>Z67+Z90</f>
        <v>14280618.643199999</v>
      </c>
      <c r="AA92" s="96">
        <f>AA67+AA90</f>
        <v>14280618.643199999</v>
      </c>
      <c r="AB92" s="96">
        <f>AB67+AB90</f>
        <v>14280618.643199999</v>
      </c>
      <c r="AC92" s="96">
        <f>AC67+AC90</f>
        <v>14280618.643199999</v>
      </c>
      <c r="AD92" s="96">
        <f>AD67+AD90</f>
        <v>14280618.643199999</v>
      </c>
      <c r="AE92" s="96">
        <f>AE67+AE90</f>
        <v>14280618.643199999</v>
      </c>
      <c r="AF92" s="96">
        <f>AF67+AF90</f>
        <v>14280618.643199999</v>
      </c>
      <c r="AG92" s="96">
        <f>AG67+AG90</f>
        <v>14280618.643199999</v>
      </c>
      <c r="AH92" s="96">
        <f>AH67+AH90</f>
        <v>14280618.643199999</v>
      </c>
      <c r="AI92" s="96">
        <f>AI67+AI90</f>
        <v>14280618.643199999</v>
      </c>
      <c r="AJ92" s="96">
        <f>AJ67+AJ90</f>
        <v>14280618.643199999</v>
      </c>
      <c r="AK92" s="96">
        <f>AK67+AK90</f>
        <v>14280618.643199999</v>
      </c>
      <c r="AL92" s="96">
        <f>AL67+AL90</f>
        <v>14280618.643199999</v>
      </c>
      <c r="AM92" s="96">
        <f>AM67+AM90</f>
        <v>14280618.643199999</v>
      </c>
      <c r="AN92" s="96">
        <f>AN67+AN90</f>
        <v>14280618.643199999</v>
      </c>
      <c r="AO92" s="96">
        <f>AO67+AO90</f>
        <v>14280618.643199999</v>
      </c>
      <c r="AP92" s="96">
        <f>AP67+AP90</f>
        <v>14280618.643199999</v>
      </c>
      <c r="AQ92" s="96">
        <f>AQ67+AQ90</f>
        <v>14280618.643199999</v>
      </c>
      <c r="AR92" s="96">
        <f>AR67+AR90</f>
        <v>14280618.643199999</v>
      </c>
      <c r="AS92" s="96">
        <f>AS67+AS90</f>
        <v>14280618.643199999</v>
      </c>
      <c r="AT92" s="96">
        <f>AT67+AT90</f>
        <v>14280618.643199999</v>
      </c>
      <c r="AU92" s="96">
        <f>AU67+AU90</f>
        <v>14280618.643199999</v>
      </c>
      <c r="AV92" s="96">
        <f>AV67+AV90</f>
        <v>14280618.643199999</v>
      </c>
      <c r="AW92" s="96">
        <f>AW67+AW90</f>
        <v>14280618.643199999</v>
      </c>
      <c r="AX92" s="96">
        <f>AX67+AX90</f>
        <v>14280618.643199999</v>
      </c>
      <c r="AY92" s="96">
        <f>AY67+AY90</f>
        <v>14280618.643199999</v>
      </c>
      <c r="AZ92" s="96">
        <f>AZ67+AZ90</f>
        <v>14280618.643199999</v>
      </c>
      <c r="BA92" s="96">
        <f>BA67+BA90</f>
        <v>14280618.643199999</v>
      </c>
      <c r="BB92" s="96">
        <f>BB67+BB90</f>
        <v>14280618.643199999</v>
      </c>
      <c r="BC92" s="96">
        <f>BC67+BC90</f>
        <v>14280618.643199999</v>
      </c>
      <c r="BD92" s="96">
        <f>BD67+BD90</f>
        <v>14280618.643199999</v>
      </c>
      <c r="BE92" s="96">
        <f>BE67+BE90</f>
        <v>14280618.643199999</v>
      </c>
      <c r="BF92" s="96">
        <f>BF67+BF90</f>
        <v>14280618.643199999</v>
      </c>
      <c r="BG92" s="96">
        <f>BG67+BG90</f>
        <v>14280618.643199999</v>
      </c>
      <c r="BH92" s="96">
        <f>BH67+BH90</f>
        <v>14280618.643199999</v>
      </c>
      <c r="BI92" s="96">
        <f>BI67+BI90</f>
        <v>14280618.643199999</v>
      </c>
    </row>
    <row r="93" spans="1:61" ht="15.75" customHeight="1" x14ac:dyDescent="0.35"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  <c r="AK93" s="53"/>
    </row>
    <row r="94" spans="1:61" ht="15.75" customHeight="1" x14ac:dyDescent="0.35">
      <c r="A94" s="74" t="s">
        <v>141</v>
      </c>
      <c r="B94" s="75">
        <f>B58-B92</f>
        <v>6331650</v>
      </c>
      <c r="C94" s="75">
        <f>C58-C92</f>
        <v>6172997</v>
      </c>
      <c r="D94" s="75">
        <f>D58-D92</f>
        <v>8976330.5</v>
      </c>
      <c r="E94" s="75">
        <f>E58-E92</f>
        <v>13025590</v>
      </c>
      <c r="F94" s="75">
        <f>F58-F92</f>
        <v>21084546.5</v>
      </c>
      <c r="G94" s="75">
        <f>G58-G92</f>
        <v>27257543.5</v>
      </c>
      <c r="H94" s="75">
        <f>H58-H92</f>
        <v>29715456</v>
      </c>
      <c r="I94" s="75">
        <f>I58-I92</f>
        <v>29715456</v>
      </c>
      <c r="J94" s="75">
        <f>J58-J92</f>
        <v>24465456</v>
      </c>
      <c r="K94" s="75">
        <f>K58-K92</f>
        <v>30415456</v>
      </c>
      <c r="L94" s="75">
        <f>L58-L92</f>
        <v>31265956</v>
      </c>
      <c r="M94" s="75">
        <f>M58-M92</f>
        <v>24465456</v>
      </c>
      <c r="N94" s="75">
        <f>N58-N92</f>
        <v>49028875.200000003</v>
      </c>
      <c r="O94" s="75">
        <f>O58-O92</f>
        <v>49028875.200000003</v>
      </c>
      <c r="P94" s="75">
        <f>P58-P92</f>
        <v>49028875.200000003</v>
      </c>
      <c r="Q94" s="75">
        <f>Q58-Q92</f>
        <v>49028875.200000003</v>
      </c>
      <c r="R94" s="75">
        <f>R58-R92</f>
        <v>49028875.200000003</v>
      </c>
      <c r="S94" s="75">
        <f>S58-S92</f>
        <v>49028875.200000003</v>
      </c>
      <c r="T94" s="75">
        <f>T58-T92</f>
        <v>49028875.200000003</v>
      </c>
      <c r="U94" s="75">
        <f>U58-U92</f>
        <v>49028875.200000003</v>
      </c>
      <c r="V94" s="75">
        <f>V58-V92</f>
        <v>49028875.200000003</v>
      </c>
      <c r="W94" s="75">
        <f>W58-W92</f>
        <v>49028875.200000003</v>
      </c>
      <c r="X94" s="75">
        <f>X58-X92</f>
        <v>49028875.200000003</v>
      </c>
      <c r="Y94" s="75">
        <f>Y58-Y92</f>
        <v>49028875.200000003</v>
      </c>
      <c r="Z94" s="75">
        <f>Z58-Z92</f>
        <v>65699896.348800004</v>
      </c>
      <c r="AA94" s="75">
        <f>AA58-AA92</f>
        <v>65699896.348800004</v>
      </c>
      <c r="AB94" s="75">
        <f>AB58-AB92</f>
        <v>65699896.348800004</v>
      </c>
      <c r="AC94" s="75">
        <f>AC58-AC92</f>
        <v>65699896.348800004</v>
      </c>
      <c r="AD94" s="75">
        <f>AD58-AD92</f>
        <v>65699896.348800004</v>
      </c>
      <c r="AE94" s="75">
        <f>AE58-AE92</f>
        <v>65699896.348800004</v>
      </c>
      <c r="AF94" s="75">
        <f>AF58-AF92</f>
        <v>65699896.348800004</v>
      </c>
      <c r="AG94" s="75">
        <f>AG58-AG92</f>
        <v>65699896.348800004</v>
      </c>
      <c r="AH94" s="75">
        <f>AH58-AH92</f>
        <v>65699896.348800004</v>
      </c>
      <c r="AI94" s="75">
        <f>AI58-AI92</f>
        <v>65699896.348800004</v>
      </c>
      <c r="AJ94" s="75">
        <f>AJ58-AJ92</f>
        <v>65699896.348800004</v>
      </c>
      <c r="AK94" s="75">
        <f>AK58-AK92</f>
        <v>65699896.348800004</v>
      </c>
      <c r="AL94" s="102">
        <f>AL58-AL92</f>
        <v>65699896.348800004</v>
      </c>
      <c r="AM94" s="102">
        <f>AM58-AM92</f>
        <v>65699896.348800004</v>
      </c>
      <c r="AN94" s="102">
        <f>AN58-AN92</f>
        <v>65699896.348800004</v>
      </c>
      <c r="AO94" s="102">
        <f>AO58-AO92</f>
        <v>65699896.348800004</v>
      </c>
      <c r="AP94" s="102">
        <f>AP58-AP92</f>
        <v>65699896.348800004</v>
      </c>
      <c r="AQ94" s="102">
        <f>AQ58-AQ92</f>
        <v>65699896.348800004</v>
      </c>
      <c r="AR94" s="102">
        <f>AR58-AR92</f>
        <v>65699896.348800004</v>
      </c>
      <c r="AS94" s="102">
        <f>AS58-AS92</f>
        <v>65699896.348800004</v>
      </c>
      <c r="AT94" s="102">
        <f>AT58-AT92</f>
        <v>65699896.348800004</v>
      </c>
      <c r="AU94" s="102">
        <f>AU58-AU92</f>
        <v>65699896.348800004</v>
      </c>
      <c r="AV94" s="102">
        <f>AV58-AV92</f>
        <v>65699896.348800004</v>
      </c>
      <c r="AW94" s="102">
        <f>AW58-AW92</f>
        <v>65699896.348800004</v>
      </c>
      <c r="AX94" s="102">
        <f>AX58-AX92</f>
        <v>65699896.348800004</v>
      </c>
      <c r="AY94" s="102">
        <f>AY58-AY92</f>
        <v>65699896.348800004</v>
      </c>
      <c r="AZ94" s="102">
        <f>AZ58-AZ92</f>
        <v>65699896.348800004</v>
      </c>
      <c r="BA94" s="102">
        <f>BA58-BA92</f>
        <v>65699896.348800004</v>
      </c>
      <c r="BB94" s="102">
        <f>BB58-BB92</f>
        <v>65699896.348800004</v>
      </c>
      <c r="BC94" s="102">
        <f>BC58-BC92</f>
        <v>65699896.348800004</v>
      </c>
      <c r="BD94" s="102">
        <f>BD58-BD92</f>
        <v>65699896.348800004</v>
      </c>
      <c r="BE94" s="102">
        <f>BE58-BE92</f>
        <v>65699896.348800004</v>
      </c>
      <c r="BF94" s="102">
        <f>BF58-BF92</f>
        <v>65699896.348800004</v>
      </c>
      <c r="BG94" s="102">
        <f>BG58-BG92</f>
        <v>65699896.348800004</v>
      </c>
      <c r="BH94" s="102">
        <f>BH58-BH92</f>
        <v>65699896.348800004</v>
      </c>
      <c r="BI94" s="102">
        <f>BI58-BI92</f>
        <v>65699896.348800004</v>
      </c>
    </row>
    <row r="95" spans="1:61" ht="15.75" customHeight="1" x14ac:dyDescent="0.35">
      <c r="A95" s="76" t="s">
        <v>142</v>
      </c>
      <c r="B95" s="89">
        <f>B94/B42</f>
        <v>2.0303511303511304</v>
      </c>
      <c r="C95" s="89">
        <f>C94/C42</f>
        <v>0.90801667468334135</v>
      </c>
      <c r="D95" s="89">
        <f>D94/D42</f>
        <v>0.90801667468334135</v>
      </c>
      <c r="E95" s="89">
        <f>E94/E42</f>
        <v>0.90801667468334135</v>
      </c>
      <c r="F95" s="89">
        <f>F94/F42</f>
        <v>1.0887468607812141</v>
      </c>
      <c r="G95" s="89">
        <f>G94/G42</f>
        <v>1.0417871699953543</v>
      </c>
      <c r="H95" s="89">
        <f>H94/H42</f>
        <v>1.1028664065701104</v>
      </c>
      <c r="I95" s="89">
        <f>I94/I42</f>
        <v>1.1028664065701104</v>
      </c>
      <c r="J95" s="89">
        <f>J94/J42</f>
        <v>0.90801667468334135</v>
      </c>
      <c r="K95" s="89">
        <f>K94/K42</f>
        <v>1.1288463708216794</v>
      </c>
      <c r="L95" s="89">
        <f>L94/L42</f>
        <v>1.160412027387336</v>
      </c>
      <c r="M95" s="89">
        <f>M94/M42</f>
        <v>0.90801667468334135</v>
      </c>
      <c r="N95" s="89">
        <f>N94/N42</f>
        <v>1.0016527588393032</v>
      </c>
      <c r="O95" s="89">
        <f>O94/O42</f>
        <v>1.0016527588393032</v>
      </c>
      <c r="P95" s="89">
        <f>P94/P42</f>
        <v>1.0016527588393032</v>
      </c>
      <c r="Q95" s="89">
        <f>Q94/Q42</f>
        <v>1.0016527588393032</v>
      </c>
      <c r="R95" s="89">
        <f>R94/R42</f>
        <v>1.0016527588393032</v>
      </c>
      <c r="S95" s="89">
        <f>S94/S42</f>
        <v>1.0016527588393032</v>
      </c>
      <c r="T95" s="89">
        <f>T94/T42</f>
        <v>1.0016527588393032</v>
      </c>
      <c r="U95" s="89">
        <f>U94/U42</f>
        <v>1.0016527588393032</v>
      </c>
      <c r="V95" s="89">
        <f>V94/V42</f>
        <v>1.0016527588393032</v>
      </c>
      <c r="W95" s="89">
        <f>W94/W42</f>
        <v>1.0016527588393032</v>
      </c>
      <c r="X95" s="89">
        <f>X94/X42</f>
        <v>1.0016527588393032</v>
      </c>
      <c r="Y95" s="89">
        <f>Y94/Y42</f>
        <v>1.0016527588393032</v>
      </c>
      <c r="Z95" s="89">
        <f>Z94/Z42</f>
        <v>1.0214910851024406</v>
      </c>
      <c r="AA95" s="89">
        <f>AA94/AA42</f>
        <v>1.0214910851024406</v>
      </c>
      <c r="AB95" s="89">
        <f>AB94/AB42</f>
        <v>1.0214910851024406</v>
      </c>
      <c r="AC95" s="89">
        <f>AC94/AC42</f>
        <v>1.0214910851024406</v>
      </c>
      <c r="AD95" s="89">
        <f>AD94/AD42</f>
        <v>1.0214910851024406</v>
      </c>
      <c r="AE95" s="89">
        <f>AE94/AE42</f>
        <v>1.0214910851024406</v>
      </c>
      <c r="AF95" s="89">
        <f>AF94/AF42</f>
        <v>1.0214910851024406</v>
      </c>
      <c r="AG95" s="89">
        <f>AG94/AG42</f>
        <v>1.0214910851024406</v>
      </c>
      <c r="AH95" s="89">
        <f>AH94/AH42</f>
        <v>1.0214910851024406</v>
      </c>
      <c r="AI95" s="89">
        <f>AI94/AI42</f>
        <v>1.0214910851024406</v>
      </c>
      <c r="AJ95" s="89">
        <f>AJ94/AJ42</f>
        <v>1.0214910851024406</v>
      </c>
      <c r="AK95" s="89">
        <f>AK94/AK42</f>
        <v>1.0214910851024406</v>
      </c>
      <c r="AL95" s="89">
        <f>AL94/AL42</f>
        <v>0.93286857086980879</v>
      </c>
      <c r="AM95" s="89">
        <f>AM94/AM42</f>
        <v>0.93286857086980879</v>
      </c>
      <c r="AN95" s="89">
        <f>AN94/AN42</f>
        <v>0.93286857086980879</v>
      </c>
      <c r="AO95" s="89">
        <f>AO94/AO42</f>
        <v>0.93286857086980879</v>
      </c>
      <c r="AP95" s="89">
        <f>AP94/AP42</f>
        <v>0.93286857086980879</v>
      </c>
      <c r="AQ95" s="89">
        <f>AQ94/AQ42</f>
        <v>0.93286857086980879</v>
      </c>
      <c r="AR95" s="89">
        <f>AR94/AR42</f>
        <v>0.93286857086980879</v>
      </c>
      <c r="AS95" s="89">
        <f>AS94/AS42</f>
        <v>0.93286857086980879</v>
      </c>
      <c r="AT95" s="89">
        <f>AT94/AT42</f>
        <v>0.93286857086980879</v>
      </c>
      <c r="AU95" s="89">
        <f>AU94/AU42</f>
        <v>0.93286857086980879</v>
      </c>
      <c r="AV95" s="89">
        <f>AV94/AV42</f>
        <v>0.93286857086980879</v>
      </c>
      <c r="AW95" s="89">
        <f>AW94/AW42</f>
        <v>0.93286857086980879</v>
      </c>
      <c r="AX95" s="89">
        <f>AX94/AX42</f>
        <v>0.85193476791763356</v>
      </c>
      <c r="AY95" s="89">
        <f>AY94/AY42</f>
        <v>0.85193476791763356</v>
      </c>
      <c r="AZ95" s="89">
        <f>AZ94/AZ42</f>
        <v>0.85193476791763356</v>
      </c>
      <c r="BA95" s="89">
        <f>BA94/BA42</f>
        <v>0.85193476791763356</v>
      </c>
      <c r="BB95" s="89">
        <f>BB94/BB42</f>
        <v>0.85193476791763356</v>
      </c>
      <c r="BC95" s="89">
        <f>BC94/BC42</f>
        <v>0.85193476791763356</v>
      </c>
      <c r="BD95" s="89">
        <f>BD94/BD42</f>
        <v>0.85193476791763356</v>
      </c>
      <c r="BE95" s="89">
        <f>BE94/BE42</f>
        <v>0.85193476791763356</v>
      </c>
      <c r="BF95" s="89">
        <f>BF94/BF42</f>
        <v>0.85193476791763356</v>
      </c>
      <c r="BG95" s="89">
        <f>BG94/BG42</f>
        <v>0.85193476791763356</v>
      </c>
      <c r="BH95" s="89">
        <f>BH94/BH42</f>
        <v>0.85193476791763356</v>
      </c>
      <c r="BI95" s="89">
        <f>BI94/BI42</f>
        <v>0.85193476791763356</v>
      </c>
    </row>
    <row r="96" spans="1:61" ht="15.75" customHeight="1" x14ac:dyDescent="0.35"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</row>
    <row r="97" spans="1:61" ht="15.75" customHeight="1" x14ac:dyDescent="0.35">
      <c r="A97" s="94" t="s">
        <v>117</v>
      </c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</row>
    <row r="98" spans="1:61" ht="15.75" customHeight="1" x14ac:dyDescent="0.35">
      <c r="A98" s="1" t="s">
        <v>143</v>
      </c>
      <c r="B98" s="88">
        <v>0.25</v>
      </c>
      <c r="C98" s="36">
        <f t="shared" ref="C98:M98" si="380">B98</f>
        <v>0.25</v>
      </c>
      <c r="D98" s="36">
        <f t="shared" si="380"/>
        <v>0.25</v>
      </c>
      <c r="E98" s="36">
        <f t="shared" si="380"/>
        <v>0.25</v>
      </c>
      <c r="F98" s="36">
        <f t="shared" si="380"/>
        <v>0.25</v>
      </c>
      <c r="G98" s="36">
        <f t="shared" si="380"/>
        <v>0.25</v>
      </c>
      <c r="H98" s="36">
        <f t="shared" si="380"/>
        <v>0.25</v>
      </c>
      <c r="I98" s="36">
        <f t="shared" si="380"/>
        <v>0.25</v>
      </c>
      <c r="J98" s="36">
        <f t="shared" si="380"/>
        <v>0.25</v>
      </c>
      <c r="K98" s="36">
        <f t="shared" si="380"/>
        <v>0.25</v>
      </c>
      <c r="L98" s="36">
        <f t="shared" si="380"/>
        <v>0.25</v>
      </c>
      <c r="M98" s="36">
        <f t="shared" si="380"/>
        <v>0.25</v>
      </c>
      <c r="N98" s="88">
        <v>0.2</v>
      </c>
      <c r="O98" s="36">
        <f t="shared" ref="O98:Y98" si="381">N98</f>
        <v>0.2</v>
      </c>
      <c r="P98" s="36">
        <f t="shared" si="381"/>
        <v>0.2</v>
      </c>
      <c r="Q98" s="36">
        <f t="shared" si="381"/>
        <v>0.2</v>
      </c>
      <c r="R98" s="36">
        <f t="shared" si="381"/>
        <v>0.2</v>
      </c>
      <c r="S98" s="36">
        <f t="shared" si="381"/>
        <v>0.2</v>
      </c>
      <c r="T98" s="36">
        <f t="shared" si="381"/>
        <v>0.2</v>
      </c>
      <c r="U98" s="36">
        <f t="shared" si="381"/>
        <v>0.2</v>
      </c>
      <c r="V98" s="36">
        <f t="shared" si="381"/>
        <v>0.2</v>
      </c>
      <c r="W98" s="36">
        <f t="shared" si="381"/>
        <v>0.2</v>
      </c>
      <c r="X98" s="36">
        <f t="shared" si="381"/>
        <v>0.2</v>
      </c>
      <c r="Y98" s="36">
        <f t="shared" si="381"/>
        <v>0.2</v>
      </c>
      <c r="Z98" s="88">
        <v>0.18</v>
      </c>
      <c r="AA98" s="36">
        <f t="shared" ref="AA98:AK98" si="382">Z98</f>
        <v>0.18</v>
      </c>
      <c r="AB98" s="36">
        <f t="shared" si="382"/>
        <v>0.18</v>
      </c>
      <c r="AC98" s="36">
        <f t="shared" si="382"/>
        <v>0.18</v>
      </c>
      <c r="AD98" s="36">
        <f t="shared" si="382"/>
        <v>0.18</v>
      </c>
      <c r="AE98" s="36">
        <f t="shared" si="382"/>
        <v>0.18</v>
      </c>
      <c r="AF98" s="36">
        <f t="shared" si="382"/>
        <v>0.18</v>
      </c>
      <c r="AG98" s="36">
        <f t="shared" si="382"/>
        <v>0.18</v>
      </c>
      <c r="AH98" s="36">
        <f t="shared" si="382"/>
        <v>0.18</v>
      </c>
      <c r="AI98" s="36">
        <f t="shared" si="382"/>
        <v>0.18</v>
      </c>
      <c r="AJ98" s="36">
        <f t="shared" si="382"/>
        <v>0.18</v>
      </c>
      <c r="AK98" s="36">
        <f t="shared" si="382"/>
        <v>0.18</v>
      </c>
      <c r="AL98" s="97">
        <f t="shared" ref="AL98:AL99" si="383">AK98</f>
        <v>0.18</v>
      </c>
      <c r="AM98" s="97">
        <f t="shared" ref="AM98:AM99" si="384">AL98</f>
        <v>0.18</v>
      </c>
      <c r="AN98" s="97">
        <f t="shared" ref="AN98:AN99" si="385">AM98</f>
        <v>0.18</v>
      </c>
      <c r="AO98" s="97">
        <f t="shared" ref="AO98:AO99" si="386">AN98</f>
        <v>0.18</v>
      </c>
      <c r="AP98" s="97">
        <f t="shared" ref="AP98:AP99" si="387">AO98</f>
        <v>0.18</v>
      </c>
      <c r="AQ98" s="97">
        <f t="shared" ref="AQ98:AQ99" si="388">AP98</f>
        <v>0.18</v>
      </c>
      <c r="AR98" s="97">
        <f t="shared" ref="AR98:AR99" si="389">AQ98</f>
        <v>0.18</v>
      </c>
      <c r="AS98" s="97">
        <f t="shared" ref="AS98:AS99" si="390">AR98</f>
        <v>0.18</v>
      </c>
      <c r="AT98" s="97">
        <f t="shared" ref="AT98:AT99" si="391">AS98</f>
        <v>0.18</v>
      </c>
      <c r="AU98" s="97">
        <f t="shared" ref="AU98:AU99" si="392">AT98</f>
        <v>0.18</v>
      </c>
      <c r="AV98" s="97">
        <f t="shared" ref="AV98:AV99" si="393">AU98</f>
        <v>0.18</v>
      </c>
      <c r="AW98" s="97">
        <f t="shared" ref="AW98:AW99" si="394">AV98</f>
        <v>0.18</v>
      </c>
      <c r="AX98" s="97">
        <f t="shared" ref="AX98:AX99" si="395">AW98</f>
        <v>0.18</v>
      </c>
      <c r="AY98" s="97">
        <f t="shared" ref="AY98:AY99" si="396">AX98</f>
        <v>0.18</v>
      </c>
      <c r="AZ98" s="97">
        <f t="shared" ref="AZ98:AZ99" si="397">AY98</f>
        <v>0.18</v>
      </c>
      <c r="BA98" s="97">
        <f t="shared" ref="BA98:BA99" si="398">AZ98</f>
        <v>0.18</v>
      </c>
      <c r="BB98" s="97">
        <f t="shared" ref="BB98:BB99" si="399">BA98</f>
        <v>0.18</v>
      </c>
      <c r="BC98" s="97">
        <f t="shared" ref="BC98:BC99" si="400">BB98</f>
        <v>0.18</v>
      </c>
      <c r="BD98" s="97">
        <f t="shared" ref="BD98:BD99" si="401">BC98</f>
        <v>0.18</v>
      </c>
      <c r="BE98" s="97">
        <f t="shared" ref="BE98:BE99" si="402">BD98</f>
        <v>0.18</v>
      </c>
      <c r="BF98" s="97">
        <f t="shared" ref="BF98:BF99" si="403">BE98</f>
        <v>0.18</v>
      </c>
      <c r="BG98" s="97">
        <f t="shared" ref="BG98:BG99" si="404">BF98</f>
        <v>0.18</v>
      </c>
      <c r="BH98" s="97">
        <f t="shared" ref="BH98:BH99" si="405">BG98</f>
        <v>0.18</v>
      </c>
      <c r="BI98" s="97">
        <f t="shared" ref="BI98:BI99" si="406">BH98</f>
        <v>0.18</v>
      </c>
    </row>
    <row r="99" spans="1:61" ht="15.75" customHeight="1" x14ac:dyDescent="0.35">
      <c r="A99" s="1" t="s">
        <v>144</v>
      </c>
      <c r="B99" s="112">
        <v>8000</v>
      </c>
      <c r="C99" s="34">
        <f t="shared" ref="C99:M99" si="407">B99</f>
        <v>8000</v>
      </c>
      <c r="D99" s="34">
        <f t="shared" si="407"/>
        <v>8000</v>
      </c>
      <c r="E99" s="34">
        <f t="shared" si="407"/>
        <v>8000</v>
      </c>
      <c r="F99" s="34">
        <f t="shared" si="407"/>
        <v>8000</v>
      </c>
      <c r="G99" s="34">
        <f t="shared" si="407"/>
        <v>8000</v>
      </c>
      <c r="H99" s="34">
        <f t="shared" si="407"/>
        <v>8000</v>
      </c>
      <c r="I99" s="34">
        <f t="shared" si="407"/>
        <v>8000</v>
      </c>
      <c r="J99" s="34">
        <f t="shared" si="407"/>
        <v>8000</v>
      </c>
      <c r="K99" s="34">
        <f t="shared" si="407"/>
        <v>8000</v>
      </c>
      <c r="L99" s="34">
        <f t="shared" si="407"/>
        <v>8000</v>
      </c>
      <c r="M99" s="34">
        <f t="shared" si="407"/>
        <v>8000</v>
      </c>
      <c r="N99" s="112">
        <f>M99*(1+$C$5)</f>
        <v>8720</v>
      </c>
      <c r="O99" s="34">
        <f t="shared" ref="O99:Y99" si="408">N99</f>
        <v>8720</v>
      </c>
      <c r="P99" s="34">
        <f t="shared" si="408"/>
        <v>8720</v>
      </c>
      <c r="Q99" s="34">
        <f t="shared" si="408"/>
        <v>8720</v>
      </c>
      <c r="R99" s="34">
        <f t="shared" si="408"/>
        <v>8720</v>
      </c>
      <c r="S99" s="34">
        <f t="shared" si="408"/>
        <v>8720</v>
      </c>
      <c r="T99" s="34">
        <f t="shared" si="408"/>
        <v>8720</v>
      </c>
      <c r="U99" s="34">
        <f t="shared" si="408"/>
        <v>8720</v>
      </c>
      <c r="V99" s="34">
        <f t="shared" si="408"/>
        <v>8720</v>
      </c>
      <c r="W99" s="34">
        <f t="shared" si="408"/>
        <v>8720</v>
      </c>
      <c r="X99" s="34">
        <f t="shared" si="408"/>
        <v>8720</v>
      </c>
      <c r="Y99" s="34">
        <f t="shared" si="408"/>
        <v>8720</v>
      </c>
      <c r="Z99" s="112">
        <v>5000</v>
      </c>
      <c r="AA99" s="34">
        <f t="shared" ref="AA99:AK99" si="409">Z99</f>
        <v>5000</v>
      </c>
      <c r="AB99" s="34">
        <f t="shared" si="409"/>
        <v>5000</v>
      </c>
      <c r="AC99" s="34">
        <f t="shared" si="409"/>
        <v>5000</v>
      </c>
      <c r="AD99" s="34">
        <f t="shared" si="409"/>
        <v>5000</v>
      </c>
      <c r="AE99" s="34">
        <f t="shared" si="409"/>
        <v>5000</v>
      </c>
      <c r="AF99" s="34">
        <f t="shared" si="409"/>
        <v>5000</v>
      </c>
      <c r="AG99" s="34">
        <f t="shared" si="409"/>
        <v>5000</v>
      </c>
      <c r="AH99" s="34">
        <f t="shared" si="409"/>
        <v>5000</v>
      </c>
      <c r="AI99" s="34">
        <f t="shared" si="409"/>
        <v>5000</v>
      </c>
      <c r="AJ99" s="34">
        <f t="shared" si="409"/>
        <v>5000</v>
      </c>
      <c r="AK99" s="34">
        <f t="shared" si="409"/>
        <v>5000</v>
      </c>
      <c r="AL99" s="104">
        <f t="shared" si="383"/>
        <v>5000</v>
      </c>
      <c r="AM99" s="104">
        <f t="shared" si="384"/>
        <v>5000</v>
      </c>
      <c r="AN99" s="104">
        <f t="shared" si="385"/>
        <v>5000</v>
      </c>
      <c r="AO99" s="104">
        <f t="shared" si="386"/>
        <v>5000</v>
      </c>
      <c r="AP99" s="104">
        <f t="shared" si="387"/>
        <v>5000</v>
      </c>
      <c r="AQ99" s="104">
        <f t="shared" si="388"/>
        <v>5000</v>
      </c>
      <c r="AR99" s="104">
        <f t="shared" si="389"/>
        <v>5000</v>
      </c>
      <c r="AS99" s="104">
        <f t="shared" si="390"/>
        <v>5000</v>
      </c>
      <c r="AT99" s="104">
        <f t="shared" si="391"/>
        <v>5000</v>
      </c>
      <c r="AU99" s="104">
        <f t="shared" si="392"/>
        <v>5000</v>
      </c>
      <c r="AV99" s="104">
        <f t="shared" si="393"/>
        <v>5000</v>
      </c>
      <c r="AW99" s="104">
        <f t="shared" si="394"/>
        <v>5000</v>
      </c>
      <c r="AX99" s="104">
        <f t="shared" si="395"/>
        <v>5000</v>
      </c>
      <c r="AY99" s="104">
        <f t="shared" si="396"/>
        <v>5000</v>
      </c>
      <c r="AZ99" s="104">
        <f t="shared" si="397"/>
        <v>5000</v>
      </c>
      <c r="BA99" s="104">
        <f t="shared" si="398"/>
        <v>5000</v>
      </c>
      <c r="BB99" s="104">
        <f t="shared" si="399"/>
        <v>5000</v>
      </c>
      <c r="BC99" s="104">
        <f t="shared" si="400"/>
        <v>5000</v>
      </c>
      <c r="BD99" s="104">
        <f t="shared" si="401"/>
        <v>5000</v>
      </c>
      <c r="BE99" s="104">
        <f t="shared" si="402"/>
        <v>5000</v>
      </c>
      <c r="BF99" s="104">
        <f t="shared" si="403"/>
        <v>5000</v>
      </c>
      <c r="BG99" s="104">
        <f t="shared" si="404"/>
        <v>5000</v>
      </c>
      <c r="BH99" s="104">
        <f t="shared" si="405"/>
        <v>5000</v>
      </c>
      <c r="BI99" s="104">
        <f t="shared" si="406"/>
        <v>5000</v>
      </c>
    </row>
    <row r="100" spans="1:61" ht="15.75" customHeight="1" x14ac:dyDescent="0.35">
      <c r="A100" s="1"/>
      <c r="B100" s="34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</row>
    <row r="101" spans="1:61" ht="15.75" customHeight="1" x14ac:dyDescent="0.35">
      <c r="A101" s="71" t="s">
        <v>145</v>
      </c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3"/>
      <c r="AK101" s="53"/>
    </row>
    <row r="102" spans="1:61" ht="15.75" customHeight="1" x14ac:dyDescent="0.35">
      <c r="A102" s="74" t="s">
        <v>143</v>
      </c>
      <c r="B102" s="75">
        <f>B98*B40</f>
        <v>311850</v>
      </c>
      <c r="C102" s="75">
        <f>C98*C40</f>
        <v>679833</v>
      </c>
      <c r="D102" s="75">
        <f>D98*D40</f>
        <v>988564.5</v>
      </c>
      <c r="E102" s="75">
        <f>E98*E40</f>
        <v>1434510</v>
      </c>
      <c r="F102" s="75">
        <f>F98*F40</f>
        <v>1936588.5</v>
      </c>
      <c r="G102" s="75">
        <f>G98*G40</f>
        <v>2616421.5</v>
      </c>
      <c r="H102" s="75">
        <f>H98*H40</f>
        <v>2694384</v>
      </c>
      <c r="I102" s="75">
        <f>I98*I40</f>
        <v>2694384</v>
      </c>
      <c r="J102" s="75">
        <f>J98*J40</f>
        <v>2694384</v>
      </c>
      <c r="K102" s="75">
        <f>K98*K40</f>
        <v>2694384</v>
      </c>
      <c r="L102" s="75">
        <f>L98*L40</f>
        <v>2694384</v>
      </c>
      <c r="M102" s="75">
        <f>M98*M40</f>
        <v>2694384</v>
      </c>
      <c r="N102" s="75">
        <f>N98*N40</f>
        <v>5384277.3600000003</v>
      </c>
      <c r="O102" s="75">
        <f>O98*O40</f>
        <v>5384277.3600000003</v>
      </c>
      <c r="P102" s="75">
        <f>P98*P40</f>
        <v>5384277.3600000003</v>
      </c>
      <c r="Q102" s="75">
        <f>Q98*Q40</f>
        <v>5384277.3600000003</v>
      </c>
      <c r="R102" s="75">
        <f>R98*R40</f>
        <v>5384277.3600000003</v>
      </c>
      <c r="S102" s="75">
        <f>S98*S40</f>
        <v>5384277.3600000003</v>
      </c>
      <c r="T102" s="75">
        <f>T98*T40</f>
        <v>5384277.3600000003</v>
      </c>
      <c r="U102" s="75">
        <f>U98*U40</f>
        <v>5384277.3600000003</v>
      </c>
      <c r="V102" s="75">
        <f>V98*V40</f>
        <v>5384277.3600000003</v>
      </c>
      <c r="W102" s="75">
        <f>W98*W40</f>
        <v>5384277.3600000003</v>
      </c>
      <c r="X102" s="75">
        <f>X98*X40</f>
        <v>5384277.3600000003</v>
      </c>
      <c r="Y102" s="75">
        <f>Y98*Y40</f>
        <v>5384277.3600000003</v>
      </c>
      <c r="Z102" s="75">
        <f>Z98*Z40</f>
        <v>5788587.64176</v>
      </c>
      <c r="AA102" s="75">
        <f>AA98*AA40</f>
        <v>5788587.64176</v>
      </c>
      <c r="AB102" s="75">
        <f>AB98*AB40</f>
        <v>5788587.64176</v>
      </c>
      <c r="AC102" s="75">
        <f>AC98*AC40</f>
        <v>5788587.64176</v>
      </c>
      <c r="AD102" s="75">
        <f>AD98*AD40</f>
        <v>5788587.64176</v>
      </c>
      <c r="AE102" s="75">
        <f>AE98*AE40</f>
        <v>5788587.64176</v>
      </c>
      <c r="AF102" s="75">
        <f>AF98*AF40</f>
        <v>5788587.64176</v>
      </c>
      <c r="AG102" s="75">
        <f>AG98*AG40</f>
        <v>5788587.64176</v>
      </c>
      <c r="AH102" s="75">
        <f>AH98*AH40</f>
        <v>5788587.64176</v>
      </c>
      <c r="AI102" s="75">
        <f>AI98*AI40</f>
        <v>5788587.64176</v>
      </c>
      <c r="AJ102" s="75">
        <f>AJ98*AJ40</f>
        <v>5788587.64176</v>
      </c>
      <c r="AK102" s="75">
        <f>AK98*AK40</f>
        <v>5788587.64176</v>
      </c>
      <c r="AL102" s="102">
        <f>AL98*AL40</f>
        <v>5704653.12095448</v>
      </c>
      <c r="AM102" s="102">
        <f>AM98*AM40</f>
        <v>5704653.12095448</v>
      </c>
      <c r="AN102" s="102">
        <f>AN98*AN40</f>
        <v>5704653.12095448</v>
      </c>
      <c r="AO102" s="102">
        <f>AO98*AO40</f>
        <v>5704653.12095448</v>
      </c>
      <c r="AP102" s="102">
        <f>AP98*AP40</f>
        <v>5704653.12095448</v>
      </c>
      <c r="AQ102" s="102">
        <f>AQ98*AQ40</f>
        <v>5704653.12095448</v>
      </c>
      <c r="AR102" s="102">
        <f>AR98*AR40</f>
        <v>5704653.12095448</v>
      </c>
      <c r="AS102" s="102">
        <f>AS98*AS40</f>
        <v>5704653.12095448</v>
      </c>
      <c r="AT102" s="102">
        <f>AT98*AT40</f>
        <v>5704653.12095448</v>
      </c>
      <c r="AU102" s="102">
        <f>AU98*AU40</f>
        <v>5704653.12095448</v>
      </c>
      <c r="AV102" s="102">
        <f>AV98*AV40</f>
        <v>5704653.12095448</v>
      </c>
      <c r="AW102" s="102">
        <f>AW98*AW40</f>
        <v>5704653.12095448</v>
      </c>
      <c r="AX102" s="102">
        <f>AX98*AX40</f>
        <v>5552529.0377290277</v>
      </c>
      <c r="AY102" s="102">
        <f>AY98*AY40</f>
        <v>5552529.0377290277</v>
      </c>
      <c r="AZ102" s="102">
        <f>AZ98*AZ40</f>
        <v>5552529.0377290277</v>
      </c>
      <c r="BA102" s="102">
        <f>BA98*BA40</f>
        <v>5552529.0377290277</v>
      </c>
      <c r="BB102" s="102">
        <f>BB98*BB40</f>
        <v>5552529.0377290277</v>
      </c>
      <c r="BC102" s="102">
        <f>BC98*BC40</f>
        <v>5552529.0377290277</v>
      </c>
      <c r="BD102" s="102">
        <f>BD98*BD40</f>
        <v>5552529.0377290277</v>
      </c>
      <c r="BE102" s="102">
        <f>BE98*BE40</f>
        <v>5552529.0377290277</v>
      </c>
      <c r="BF102" s="102">
        <f>BF98*BF40</f>
        <v>5552529.0377290277</v>
      </c>
      <c r="BG102" s="102">
        <f>BG98*BG40</f>
        <v>5552529.0377290277</v>
      </c>
      <c r="BH102" s="102">
        <f>BH98*BH40</f>
        <v>5552529.0377290277</v>
      </c>
      <c r="BI102" s="102">
        <f>BI98*BI40</f>
        <v>5552529.0377290277</v>
      </c>
    </row>
    <row r="103" spans="1:61" ht="15.75" customHeight="1" x14ac:dyDescent="0.35">
      <c r="A103" s="1" t="s">
        <v>144</v>
      </c>
      <c r="B103" s="34">
        <f>$B$99*B33*B38</f>
        <v>480000</v>
      </c>
      <c r="C103" s="34">
        <f>$B$99*C33*C38</f>
        <v>1046400</v>
      </c>
      <c r="D103" s="34">
        <f>$B$99*D33*D38</f>
        <v>1521600</v>
      </c>
      <c r="E103" s="34">
        <f>$B$99*E33*E38</f>
        <v>2208000</v>
      </c>
      <c r="F103" s="34">
        <f>$B$99*F33*F38</f>
        <v>2980800</v>
      </c>
      <c r="G103" s="34">
        <f>$B$99*G33*G38</f>
        <v>4027200</v>
      </c>
      <c r="H103" s="34">
        <f>$B$99*H33*H38</f>
        <v>4147200</v>
      </c>
      <c r="I103" s="34">
        <f>$B$99*I33*I38</f>
        <v>4147200</v>
      </c>
      <c r="J103" s="34">
        <f>$B$99*J33*J38</f>
        <v>4147200</v>
      </c>
      <c r="K103" s="34">
        <f>$B$99*K33*K38</f>
        <v>4147200</v>
      </c>
      <c r="L103" s="34">
        <f>$B$99*L33*L38</f>
        <v>4147200</v>
      </c>
      <c r="M103" s="34">
        <f>$B$99*M33*M38</f>
        <v>4147200</v>
      </c>
      <c r="N103" s="34">
        <f>$B$99*N33*N38</f>
        <v>5183999.9999999991</v>
      </c>
      <c r="O103" s="34">
        <f>$B$99*O33*O38</f>
        <v>5183999.9999999991</v>
      </c>
      <c r="P103" s="34">
        <f>$B$99*P33*P38</f>
        <v>5183999.9999999991</v>
      </c>
      <c r="Q103" s="34">
        <f>$B$99*Q33*Q38</f>
        <v>5183999.9999999991</v>
      </c>
      <c r="R103" s="34">
        <f>$B$99*R33*R38</f>
        <v>5183999.9999999991</v>
      </c>
      <c r="S103" s="34">
        <f>$B$99*S33*S38</f>
        <v>5183999.9999999991</v>
      </c>
      <c r="T103" s="34">
        <f>$B$99*T33*T38</f>
        <v>5183999.9999999991</v>
      </c>
      <c r="U103" s="34">
        <f>$B$99*U33*U38</f>
        <v>5183999.9999999991</v>
      </c>
      <c r="V103" s="34">
        <f>$B$99*V33*V38</f>
        <v>5183999.9999999991</v>
      </c>
      <c r="W103" s="34">
        <f>$B$99*W33*W38</f>
        <v>5183999.9999999991</v>
      </c>
      <c r="X103" s="34">
        <f>$B$99*X33*X38</f>
        <v>5183999.9999999991</v>
      </c>
      <c r="Y103" s="34">
        <f>$B$99*Y33*Y38</f>
        <v>5183999.9999999991</v>
      </c>
      <c r="Z103" s="34">
        <f>$B$99*Z33*Z38</f>
        <v>6912000</v>
      </c>
      <c r="AA103" s="34">
        <f>$B$99*AA33*AA38</f>
        <v>6912000</v>
      </c>
      <c r="AB103" s="34">
        <f>$B$99*AB33*AB38</f>
        <v>6912000</v>
      </c>
      <c r="AC103" s="34">
        <f>$B$99*AC33*AC38</f>
        <v>6912000</v>
      </c>
      <c r="AD103" s="34">
        <f>$B$99*AD33*AD38</f>
        <v>6912000</v>
      </c>
      <c r="AE103" s="34">
        <f>$B$99*AE33*AE38</f>
        <v>6912000</v>
      </c>
      <c r="AF103" s="34">
        <f>$B$99*AF33*AF38</f>
        <v>6912000</v>
      </c>
      <c r="AG103" s="34">
        <f>$B$99*AG33*AG38</f>
        <v>6912000</v>
      </c>
      <c r="AH103" s="34">
        <f>$B$99*AH33*AH38</f>
        <v>6912000</v>
      </c>
      <c r="AI103" s="34">
        <f>$B$99*AI33*AI38</f>
        <v>6912000</v>
      </c>
      <c r="AJ103" s="34">
        <f>$B$99*AJ33*AJ38</f>
        <v>6912000</v>
      </c>
      <c r="AK103" s="34">
        <f>$B$99*AK33*AK38</f>
        <v>6912000</v>
      </c>
      <c r="AL103" s="104">
        <f>$B$99*AL33*AL38</f>
        <v>7603200.0000000009</v>
      </c>
      <c r="AM103" s="104">
        <f>$B$99*AM33*AM38</f>
        <v>7603200.0000000009</v>
      </c>
      <c r="AN103" s="104">
        <f>$B$99*AN33*AN38</f>
        <v>7603200.0000000009</v>
      </c>
      <c r="AO103" s="104">
        <f>$B$99*AO33*AO38</f>
        <v>7603200.0000000009</v>
      </c>
      <c r="AP103" s="104">
        <f>$B$99*AP33*AP38</f>
        <v>7603200.0000000009</v>
      </c>
      <c r="AQ103" s="104">
        <f>$B$99*AQ33*AQ38</f>
        <v>7603200.0000000009</v>
      </c>
      <c r="AR103" s="104">
        <f>$B$99*AR33*AR38</f>
        <v>7603200.0000000009</v>
      </c>
      <c r="AS103" s="104">
        <f>$B$99*AS33*AS38</f>
        <v>7603200.0000000009</v>
      </c>
      <c r="AT103" s="104">
        <f>$B$99*AT33*AT38</f>
        <v>7603200.0000000009</v>
      </c>
      <c r="AU103" s="104">
        <f>$B$99*AU33*AU38</f>
        <v>7603200.0000000009</v>
      </c>
      <c r="AV103" s="104">
        <f>$B$99*AV33*AV38</f>
        <v>7603200.0000000009</v>
      </c>
      <c r="AW103" s="104">
        <f>$B$99*AW33*AW38</f>
        <v>7603200.0000000009</v>
      </c>
      <c r="AX103" s="104">
        <f>$B$99*AX33*AX38</f>
        <v>8294400</v>
      </c>
      <c r="AY103" s="104">
        <f>$B$99*AY33*AY38</f>
        <v>8294400</v>
      </c>
      <c r="AZ103" s="104">
        <f>$B$99*AZ33*AZ38</f>
        <v>8294400</v>
      </c>
      <c r="BA103" s="104">
        <f>$B$99*BA33*BA38</f>
        <v>8294400</v>
      </c>
      <c r="BB103" s="104">
        <f>$B$99*BB33*BB38</f>
        <v>8294400</v>
      </c>
      <c r="BC103" s="104">
        <f>$B$99*BC33*BC38</f>
        <v>8294400</v>
      </c>
      <c r="BD103" s="104">
        <f>$B$99*BD33*BD38</f>
        <v>8294400</v>
      </c>
      <c r="BE103" s="104">
        <f>$B$99*BE33*BE38</f>
        <v>8294400</v>
      </c>
      <c r="BF103" s="104">
        <f>$B$99*BF33*BF38</f>
        <v>8294400</v>
      </c>
      <c r="BG103" s="104">
        <f>$B$99*BG33*BG38</f>
        <v>8294400</v>
      </c>
      <c r="BH103" s="104">
        <f>$B$99*BH33*BH38</f>
        <v>8294400</v>
      </c>
      <c r="BI103" s="104">
        <f>$B$99*BI33*BI38</f>
        <v>8294400</v>
      </c>
    </row>
    <row r="104" spans="1:61" ht="15.75" customHeight="1" x14ac:dyDescent="0.35">
      <c r="A104" s="1" t="s">
        <v>146</v>
      </c>
      <c r="B104" s="34">
        <v>150000</v>
      </c>
      <c r="C104" s="104">
        <v>150000</v>
      </c>
      <c r="D104" s="104">
        <v>150000</v>
      </c>
      <c r="E104" s="104">
        <v>150000</v>
      </c>
      <c r="F104" s="104">
        <v>150000</v>
      </c>
      <c r="G104" s="104">
        <v>150000</v>
      </c>
      <c r="H104" s="104">
        <v>150000</v>
      </c>
      <c r="I104" s="104">
        <v>150000</v>
      </c>
      <c r="J104" s="104">
        <v>150000</v>
      </c>
      <c r="K104" s="104">
        <v>150000</v>
      </c>
      <c r="L104" s="104">
        <v>150000</v>
      </c>
      <c r="M104" s="104">
        <v>150000</v>
      </c>
      <c r="N104" s="112">
        <f>M104*(1+$C$5)</f>
        <v>163500</v>
      </c>
      <c r="O104" s="34">
        <f t="shared" ref="O104:Y104" si="410">N104</f>
        <v>163500</v>
      </c>
      <c r="P104" s="34">
        <f t="shared" si="410"/>
        <v>163500</v>
      </c>
      <c r="Q104" s="34">
        <f t="shared" si="410"/>
        <v>163500</v>
      </c>
      <c r="R104" s="34">
        <f t="shared" si="410"/>
        <v>163500</v>
      </c>
      <c r="S104" s="34">
        <f t="shared" si="410"/>
        <v>163500</v>
      </c>
      <c r="T104" s="34">
        <f t="shared" si="410"/>
        <v>163500</v>
      </c>
      <c r="U104" s="34">
        <f t="shared" si="410"/>
        <v>163500</v>
      </c>
      <c r="V104" s="34">
        <f t="shared" si="410"/>
        <v>163500</v>
      </c>
      <c r="W104" s="34">
        <f t="shared" si="410"/>
        <v>163500</v>
      </c>
      <c r="X104" s="34">
        <f t="shared" si="410"/>
        <v>163500</v>
      </c>
      <c r="Y104" s="34">
        <f t="shared" si="410"/>
        <v>163500</v>
      </c>
      <c r="Z104" s="112">
        <f>Y104*(1+$D$5)</f>
        <v>179032.5</v>
      </c>
      <c r="AA104" s="104">
        <f t="shared" ref="AA104:AK104" si="411">Z104</f>
        <v>179032.5</v>
      </c>
      <c r="AB104" s="34">
        <f t="shared" si="411"/>
        <v>179032.5</v>
      </c>
      <c r="AC104" s="34">
        <f t="shared" si="411"/>
        <v>179032.5</v>
      </c>
      <c r="AD104" s="34">
        <f t="shared" si="411"/>
        <v>179032.5</v>
      </c>
      <c r="AE104" s="34">
        <f t="shared" si="411"/>
        <v>179032.5</v>
      </c>
      <c r="AF104" s="34">
        <f t="shared" si="411"/>
        <v>179032.5</v>
      </c>
      <c r="AG104" s="34">
        <f t="shared" si="411"/>
        <v>179032.5</v>
      </c>
      <c r="AH104" s="34">
        <f t="shared" si="411"/>
        <v>179032.5</v>
      </c>
      <c r="AI104" s="34">
        <f t="shared" si="411"/>
        <v>179032.5</v>
      </c>
      <c r="AJ104" s="34">
        <f t="shared" si="411"/>
        <v>179032.5</v>
      </c>
      <c r="AK104" s="34">
        <f t="shared" si="411"/>
        <v>179032.5</v>
      </c>
      <c r="AL104" s="112">
        <f>AK104*(1+$D$5)</f>
        <v>196040.58749999999</v>
      </c>
      <c r="AM104" s="104">
        <f t="shared" ref="AM104" si="412">AL104</f>
        <v>196040.58749999999</v>
      </c>
      <c r="AN104" s="104">
        <f t="shared" ref="AN104" si="413">AM104</f>
        <v>196040.58749999999</v>
      </c>
      <c r="AO104" s="104">
        <f t="shared" ref="AO104" si="414">AN104</f>
        <v>196040.58749999999</v>
      </c>
      <c r="AP104" s="104">
        <f t="shared" ref="AP104" si="415">AO104</f>
        <v>196040.58749999999</v>
      </c>
      <c r="AQ104" s="104">
        <f t="shared" ref="AQ104" si="416">AP104</f>
        <v>196040.58749999999</v>
      </c>
      <c r="AR104" s="104">
        <f t="shared" ref="AR104" si="417">AQ104</f>
        <v>196040.58749999999</v>
      </c>
      <c r="AS104" s="104">
        <f t="shared" ref="AS104" si="418">AR104</f>
        <v>196040.58749999999</v>
      </c>
      <c r="AT104" s="104">
        <f t="shared" ref="AT104" si="419">AS104</f>
        <v>196040.58749999999</v>
      </c>
      <c r="AU104" s="104">
        <f t="shared" ref="AU104" si="420">AT104</f>
        <v>196040.58749999999</v>
      </c>
      <c r="AV104" s="104">
        <f t="shared" ref="AV104" si="421">AU104</f>
        <v>196040.58749999999</v>
      </c>
      <c r="AW104" s="104">
        <f t="shared" ref="AW104" si="422">AV104</f>
        <v>196040.58749999999</v>
      </c>
      <c r="AX104" s="112">
        <f>AW104*(1+$D$5)</f>
        <v>214664.44331249999</v>
      </c>
      <c r="AY104" s="104">
        <f t="shared" ref="AY104" si="423">AX104</f>
        <v>214664.44331249999</v>
      </c>
      <c r="AZ104" s="104">
        <f t="shared" ref="AZ104" si="424">AY104</f>
        <v>214664.44331249999</v>
      </c>
      <c r="BA104" s="104">
        <f t="shared" ref="BA104" si="425">AZ104</f>
        <v>214664.44331249999</v>
      </c>
      <c r="BB104" s="104">
        <f t="shared" ref="BB104" si="426">BA104</f>
        <v>214664.44331249999</v>
      </c>
      <c r="BC104" s="104">
        <f t="shared" ref="BC104" si="427">BB104</f>
        <v>214664.44331249999</v>
      </c>
      <c r="BD104" s="104">
        <f t="shared" ref="BD104" si="428">BC104</f>
        <v>214664.44331249999</v>
      </c>
      <c r="BE104" s="104">
        <f t="shared" ref="BE104" si="429">BD104</f>
        <v>214664.44331249999</v>
      </c>
      <c r="BF104" s="104">
        <f t="shared" ref="BF104" si="430">BE104</f>
        <v>214664.44331249999</v>
      </c>
      <c r="BG104" s="104">
        <f t="shared" ref="BG104" si="431">BF104</f>
        <v>214664.44331249999</v>
      </c>
      <c r="BH104" s="104">
        <f t="shared" ref="BH104" si="432">BG104</f>
        <v>214664.44331249999</v>
      </c>
      <c r="BI104" s="104">
        <f t="shared" ref="BI104" si="433">BH104</f>
        <v>214664.44331249999</v>
      </c>
    </row>
    <row r="105" spans="1:61" ht="15.75" customHeight="1" x14ac:dyDescent="0.35">
      <c r="A105" s="1" t="s">
        <v>147</v>
      </c>
      <c r="B105" s="34">
        <v>8500000</v>
      </c>
      <c r="C105" s="104">
        <v>8500000</v>
      </c>
      <c r="D105" s="104">
        <v>8500000</v>
      </c>
      <c r="E105" s="104">
        <v>8500000</v>
      </c>
      <c r="F105" s="104">
        <v>8500000</v>
      </c>
      <c r="G105" s="104">
        <v>8500000</v>
      </c>
      <c r="H105" s="104">
        <v>8500000</v>
      </c>
      <c r="I105" s="104">
        <v>8500000</v>
      </c>
      <c r="J105" s="104">
        <v>8500000</v>
      </c>
      <c r="K105" s="104">
        <v>8500000</v>
      </c>
      <c r="L105" s="104">
        <v>8500000</v>
      </c>
      <c r="M105" s="104">
        <v>8500000</v>
      </c>
      <c r="N105" s="104">
        <v>8500000</v>
      </c>
      <c r="O105" s="104">
        <v>8500000</v>
      </c>
      <c r="P105" s="104">
        <v>8500000</v>
      </c>
      <c r="Q105" s="104">
        <v>8500000</v>
      </c>
      <c r="R105" s="104">
        <v>8500000</v>
      </c>
      <c r="S105" s="104">
        <v>8500000</v>
      </c>
      <c r="T105" s="104">
        <v>8500000</v>
      </c>
      <c r="U105" s="104">
        <v>8500000</v>
      </c>
      <c r="V105" s="104">
        <v>8500000</v>
      </c>
      <c r="W105" s="104">
        <v>8500000</v>
      </c>
      <c r="X105" s="104">
        <v>8500000</v>
      </c>
      <c r="Y105" s="104">
        <v>8500000</v>
      </c>
      <c r="Z105" s="104">
        <v>8500000</v>
      </c>
      <c r="AA105" s="104">
        <v>8500000</v>
      </c>
      <c r="AB105" s="104">
        <v>8500000</v>
      </c>
      <c r="AC105" s="104">
        <v>8500000</v>
      </c>
      <c r="AD105" s="104">
        <v>8500000</v>
      </c>
      <c r="AE105" s="104">
        <v>8500000</v>
      </c>
      <c r="AF105" s="104">
        <v>8500000</v>
      </c>
      <c r="AG105" s="104">
        <v>8500000</v>
      </c>
      <c r="AH105" s="104">
        <v>8500000</v>
      </c>
      <c r="AI105" s="104">
        <v>8500000</v>
      </c>
      <c r="AJ105" s="34">
        <f>AJ119*AJ58</f>
        <v>2399415.4497600002</v>
      </c>
      <c r="AK105" s="34">
        <f>AK119*AK58</f>
        <v>2399415.4497600002</v>
      </c>
      <c r="AL105" s="104">
        <v>8500000</v>
      </c>
      <c r="AM105" s="104">
        <f>AM119*AM58</f>
        <v>2399415.4497600002</v>
      </c>
      <c r="AN105" s="104">
        <f>AN119*AN58</f>
        <v>2399415.4497600002</v>
      </c>
      <c r="AO105" s="104">
        <f>AO119*AO58</f>
        <v>2399415.4497600002</v>
      </c>
      <c r="AP105" s="104">
        <f>AP119*AP58</f>
        <v>2399415.4497600002</v>
      </c>
      <c r="AQ105" s="104">
        <f>AQ119*AQ58</f>
        <v>2399415.4497600002</v>
      </c>
      <c r="AR105" s="104">
        <f>AR119*AR58</f>
        <v>2399415.4497600002</v>
      </c>
      <c r="AS105" s="104">
        <f>AS119*AS58</f>
        <v>2399415.4497600002</v>
      </c>
      <c r="AT105" s="104">
        <f>AT119*AT58</f>
        <v>2399415.4497600002</v>
      </c>
      <c r="AU105" s="104">
        <f>AU119*AU58</f>
        <v>2399415.4497600002</v>
      </c>
      <c r="AV105" s="104">
        <f>AV119*AV58</f>
        <v>2399415.4497600002</v>
      </c>
      <c r="AW105" s="104">
        <f>AW119*AW58</f>
        <v>2399415.4497600002</v>
      </c>
      <c r="AX105" s="104">
        <v>8500000</v>
      </c>
      <c r="AY105" s="104">
        <f>AY119*AY58</f>
        <v>2399415.4497600002</v>
      </c>
      <c r="AZ105" s="104">
        <f>AZ119*AZ58</f>
        <v>2399415.4497600002</v>
      </c>
      <c r="BA105" s="104">
        <f>BA119*BA58</f>
        <v>2399415.4497600002</v>
      </c>
      <c r="BB105" s="104">
        <f>BB119*BB58</f>
        <v>2399415.4497600002</v>
      </c>
      <c r="BC105" s="104">
        <f>BC119*BC58</f>
        <v>2399415.4497600002</v>
      </c>
      <c r="BD105" s="104">
        <f>BD119*BD58</f>
        <v>2399415.4497600002</v>
      </c>
      <c r="BE105" s="104">
        <f>BE119*BE58</f>
        <v>2399415.4497600002</v>
      </c>
      <c r="BF105" s="104">
        <f>BF119*BF58</f>
        <v>2399415.4497600002</v>
      </c>
      <c r="BG105" s="104">
        <f>BG119*BG58</f>
        <v>2399415.4497600002</v>
      </c>
      <c r="BH105" s="104">
        <f>BH119*BH58</f>
        <v>2399415.4497600002</v>
      </c>
      <c r="BI105" s="104">
        <f>BI119*BI58</f>
        <v>2399415.4497600002</v>
      </c>
    </row>
    <row r="106" spans="1:61" ht="15.75" customHeight="1" x14ac:dyDescent="0.35">
      <c r="A106" s="120" t="s">
        <v>148</v>
      </c>
      <c r="B106" s="104">
        <v>70000</v>
      </c>
      <c r="C106" s="104">
        <f t="shared" ref="C106:AL106" si="434">B106</f>
        <v>70000</v>
      </c>
      <c r="D106" s="104">
        <f t="shared" si="434"/>
        <v>70000</v>
      </c>
      <c r="E106" s="104">
        <f t="shared" si="434"/>
        <v>70000</v>
      </c>
      <c r="F106" s="104">
        <f t="shared" si="434"/>
        <v>70000</v>
      </c>
      <c r="G106" s="104">
        <f t="shared" si="434"/>
        <v>70000</v>
      </c>
      <c r="H106" s="104">
        <f t="shared" si="434"/>
        <v>70000</v>
      </c>
      <c r="I106" s="104">
        <f t="shared" si="434"/>
        <v>70000</v>
      </c>
      <c r="J106" s="104">
        <f t="shared" si="434"/>
        <v>70000</v>
      </c>
      <c r="K106" s="104">
        <f t="shared" si="434"/>
        <v>70000</v>
      </c>
      <c r="L106" s="104">
        <f t="shared" si="434"/>
        <v>70000</v>
      </c>
      <c r="M106" s="104">
        <f t="shared" si="434"/>
        <v>70000</v>
      </c>
      <c r="N106" s="104">
        <f t="shared" si="434"/>
        <v>70000</v>
      </c>
      <c r="O106" s="104">
        <f t="shared" si="434"/>
        <v>70000</v>
      </c>
      <c r="P106" s="104">
        <f t="shared" si="434"/>
        <v>70000</v>
      </c>
      <c r="Q106" s="104">
        <f t="shared" si="434"/>
        <v>70000</v>
      </c>
      <c r="R106" s="104">
        <f t="shared" si="434"/>
        <v>70000</v>
      </c>
      <c r="S106" s="104">
        <f t="shared" si="434"/>
        <v>70000</v>
      </c>
      <c r="T106" s="104">
        <f t="shared" si="434"/>
        <v>70000</v>
      </c>
      <c r="U106" s="104">
        <f t="shared" si="434"/>
        <v>70000</v>
      </c>
      <c r="V106" s="104">
        <f t="shared" si="434"/>
        <v>70000</v>
      </c>
      <c r="W106" s="104">
        <f t="shared" si="434"/>
        <v>70000</v>
      </c>
      <c r="X106" s="104">
        <f t="shared" si="434"/>
        <v>70000</v>
      </c>
      <c r="Y106" s="104">
        <f t="shared" si="434"/>
        <v>70000</v>
      </c>
      <c r="Z106" s="104">
        <f t="shared" si="434"/>
        <v>70000</v>
      </c>
      <c r="AA106" s="104">
        <f t="shared" si="434"/>
        <v>70000</v>
      </c>
      <c r="AB106" s="104">
        <f t="shared" si="434"/>
        <v>70000</v>
      </c>
      <c r="AC106" s="104">
        <f t="shared" si="434"/>
        <v>70000</v>
      </c>
      <c r="AD106" s="104">
        <f t="shared" si="434"/>
        <v>70000</v>
      </c>
      <c r="AE106" s="104">
        <f t="shared" si="434"/>
        <v>70000</v>
      </c>
      <c r="AF106" s="104">
        <f t="shared" si="434"/>
        <v>70000</v>
      </c>
      <c r="AG106" s="104">
        <f t="shared" si="434"/>
        <v>70000</v>
      </c>
      <c r="AH106" s="104">
        <f t="shared" si="434"/>
        <v>70000</v>
      </c>
      <c r="AI106" s="104">
        <f t="shared" si="434"/>
        <v>70000</v>
      </c>
      <c r="AJ106" s="104">
        <f t="shared" si="434"/>
        <v>70000</v>
      </c>
      <c r="AK106" s="104">
        <f t="shared" si="434"/>
        <v>70000</v>
      </c>
      <c r="AL106" s="104">
        <f t="shared" si="434"/>
        <v>70000</v>
      </c>
      <c r="AM106" s="104">
        <f t="shared" ref="AM106:AM110" si="435">AL106</f>
        <v>70000</v>
      </c>
      <c r="AN106" s="104">
        <f t="shared" ref="AN106:AN110" si="436">AM106</f>
        <v>70000</v>
      </c>
      <c r="AO106" s="104">
        <f t="shared" ref="AO106:AO110" si="437">AN106</f>
        <v>70000</v>
      </c>
      <c r="AP106" s="104">
        <f t="shared" ref="AP106:AP110" si="438">AO106</f>
        <v>70000</v>
      </c>
      <c r="AQ106" s="104">
        <f t="shared" ref="AQ106:AQ110" si="439">AP106</f>
        <v>70000</v>
      </c>
      <c r="AR106" s="104">
        <f t="shared" ref="AR106:AR110" si="440">AQ106</f>
        <v>70000</v>
      </c>
      <c r="AS106" s="104">
        <f t="shared" ref="AS106:AS110" si="441">AR106</f>
        <v>70000</v>
      </c>
      <c r="AT106" s="104">
        <f t="shared" ref="AT106:AT110" si="442">AS106</f>
        <v>70000</v>
      </c>
      <c r="AU106" s="104">
        <f t="shared" ref="AU106:AU110" si="443">AT106</f>
        <v>70000</v>
      </c>
      <c r="AV106" s="104">
        <f t="shared" ref="AV106:AV110" si="444">AU106</f>
        <v>70000</v>
      </c>
      <c r="AW106" s="104">
        <f t="shared" ref="AW106:AX110" si="445">AV106</f>
        <v>70000</v>
      </c>
      <c r="AX106" s="104">
        <f t="shared" si="445"/>
        <v>70000</v>
      </c>
      <c r="AY106" s="104">
        <f t="shared" ref="AY106:AY110" si="446">AX106</f>
        <v>70000</v>
      </c>
      <c r="AZ106" s="104">
        <f t="shared" ref="AZ106:AZ110" si="447">AY106</f>
        <v>70000</v>
      </c>
      <c r="BA106" s="104">
        <f t="shared" ref="BA106:BA110" si="448">AZ106</f>
        <v>70000</v>
      </c>
      <c r="BB106" s="104">
        <f t="shared" ref="BB106:BB110" si="449">BA106</f>
        <v>70000</v>
      </c>
      <c r="BC106" s="104">
        <f t="shared" ref="BC106:BC110" si="450">BB106</f>
        <v>70000</v>
      </c>
      <c r="BD106" s="104">
        <f t="shared" ref="BD106:BD110" si="451">BC106</f>
        <v>70000</v>
      </c>
      <c r="BE106" s="104">
        <f t="shared" ref="BE106:BE110" si="452">BD106</f>
        <v>70000</v>
      </c>
      <c r="BF106" s="104">
        <f t="shared" ref="BF106:BF110" si="453">BE106</f>
        <v>70000</v>
      </c>
      <c r="BG106" s="104">
        <f t="shared" ref="BG106:BG110" si="454">BF106</f>
        <v>70000</v>
      </c>
      <c r="BH106" s="104">
        <f t="shared" ref="BH106:BH110" si="455">BG106</f>
        <v>70000</v>
      </c>
      <c r="BI106" s="104">
        <f t="shared" ref="BI106:BI110" si="456">BH106</f>
        <v>70000</v>
      </c>
    </row>
    <row r="107" spans="1:61" ht="15.75" customHeight="1" x14ac:dyDescent="0.35">
      <c r="A107" s="1" t="s">
        <v>149</v>
      </c>
      <c r="B107" s="34">
        <v>1300000</v>
      </c>
      <c r="C107" s="34">
        <v>1300000</v>
      </c>
      <c r="D107" s="34">
        <v>1300000</v>
      </c>
      <c r="E107" s="34">
        <v>1300000</v>
      </c>
      <c r="F107" s="34">
        <v>1300000</v>
      </c>
      <c r="G107" s="34">
        <v>1300000</v>
      </c>
      <c r="H107" s="34">
        <v>1300000</v>
      </c>
      <c r="I107" s="34">
        <v>1300000</v>
      </c>
      <c r="J107" s="34">
        <v>1300000</v>
      </c>
      <c r="K107" s="34">
        <v>1300000</v>
      </c>
      <c r="L107" s="34">
        <v>1300000</v>
      </c>
      <c r="M107" s="34">
        <v>1300000</v>
      </c>
      <c r="N107" s="112">
        <f t="shared" ref="N107:N110" si="457">M107*(1+$C$5)</f>
        <v>1417000</v>
      </c>
      <c r="O107" s="34">
        <f t="shared" ref="O107:Y107" si="458">N107</f>
        <v>1417000</v>
      </c>
      <c r="P107" s="34">
        <f t="shared" si="458"/>
        <v>1417000</v>
      </c>
      <c r="Q107" s="34">
        <f t="shared" si="458"/>
        <v>1417000</v>
      </c>
      <c r="R107" s="34">
        <f t="shared" si="458"/>
        <v>1417000</v>
      </c>
      <c r="S107" s="34">
        <f t="shared" si="458"/>
        <v>1417000</v>
      </c>
      <c r="T107" s="34">
        <f t="shared" si="458"/>
        <v>1417000</v>
      </c>
      <c r="U107" s="34">
        <f t="shared" si="458"/>
        <v>1417000</v>
      </c>
      <c r="V107" s="34">
        <f t="shared" si="458"/>
        <v>1417000</v>
      </c>
      <c r="W107" s="34">
        <f t="shared" si="458"/>
        <v>1417000</v>
      </c>
      <c r="X107" s="34">
        <f t="shared" si="458"/>
        <v>1417000</v>
      </c>
      <c r="Y107" s="34">
        <f t="shared" si="458"/>
        <v>1417000</v>
      </c>
      <c r="Z107" s="34">
        <f t="shared" ref="Z107:Z110" si="459">Y107*(1+$D$5)</f>
        <v>1551615</v>
      </c>
      <c r="AA107" s="34">
        <f t="shared" ref="AA107:AK107" si="460">Z107</f>
        <v>1551615</v>
      </c>
      <c r="AB107" s="34">
        <f t="shared" si="460"/>
        <v>1551615</v>
      </c>
      <c r="AC107" s="34">
        <f t="shared" si="460"/>
        <v>1551615</v>
      </c>
      <c r="AD107" s="34">
        <f t="shared" si="460"/>
        <v>1551615</v>
      </c>
      <c r="AE107" s="34">
        <f t="shared" si="460"/>
        <v>1551615</v>
      </c>
      <c r="AF107" s="34">
        <f t="shared" si="460"/>
        <v>1551615</v>
      </c>
      <c r="AG107" s="34">
        <f t="shared" si="460"/>
        <v>1551615</v>
      </c>
      <c r="AH107" s="34">
        <f t="shared" si="460"/>
        <v>1551615</v>
      </c>
      <c r="AI107" s="34">
        <f t="shared" si="460"/>
        <v>1551615</v>
      </c>
      <c r="AJ107" s="34">
        <f t="shared" si="460"/>
        <v>1551615</v>
      </c>
      <c r="AK107" s="34">
        <f t="shared" si="460"/>
        <v>1551615</v>
      </c>
      <c r="AL107" s="104">
        <f t="shared" ref="AL107:AL110" si="461">AK107*(1+$D$5)</f>
        <v>1699018.425</v>
      </c>
      <c r="AM107" s="104">
        <f t="shared" si="435"/>
        <v>1699018.425</v>
      </c>
      <c r="AN107" s="104">
        <f t="shared" si="436"/>
        <v>1699018.425</v>
      </c>
      <c r="AO107" s="104">
        <f t="shared" si="437"/>
        <v>1699018.425</v>
      </c>
      <c r="AP107" s="104">
        <f t="shared" si="438"/>
        <v>1699018.425</v>
      </c>
      <c r="AQ107" s="104">
        <f t="shared" si="439"/>
        <v>1699018.425</v>
      </c>
      <c r="AR107" s="104">
        <f t="shared" si="440"/>
        <v>1699018.425</v>
      </c>
      <c r="AS107" s="104">
        <f t="shared" si="441"/>
        <v>1699018.425</v>
      </c>
      <c r="AT107" s="104">
        <f t="shared" si="442"/>
        <v>1699018.425</v>
      </c>
      <c r="AU107" s="104">
        <f t="shared" si="443"/>
        <v>1699018.425</v>
      </c>
      <c r="AV107" s="104">
        <f t="shared" si="444"/>
        <v>1699018.425</v>
      </c>
      <c r="AW107" s="104">
        <f t="shared" si="445"/>
        <v>1699018.425</v>
      </c>
      <c r="AX107" s="104">
        <f t="shared" ref="AX107:AX110" si="462">AW107*(1+$D$5)</f>
        <v>1860425.1753750001</v>
      </c>
      <c r="AY107" s="104">
        <f t="shared" si="446"/>
        <v>1860425.1753750001</v>
      </c>
      <c r="AZ107" s="104">
        <f t="shared" si="447"/>
        <v>1860425.1753750001</v>
      </c>
      <c r="BA107" s="104">
        <f t="shared" si="448"/>
        <v>1860425.1753750001</v>
      </c>
      <c r="BB107" s="104">
        <f t="shared" si="449"/>
        <v>1860425.1753750001</v>
      </c>
      <c r="BC107" s="104">
        <f t="shared" si="450"/>
        <v>1860425.1753750001</v>
      </c>
      <c r="BD107" s="104">
        <f t="shared" si="451"/>
        <v>1860425.1753750001</v>
      </c>
      <c r="BE107" s="104">
        <f t="shared" si="452"/>
        <v>1860425.1753750001</v>
      </c>
      <c r="BF107" s="104">
        <f t="shared" si="453"/>
        <v>1860425.1753750001</v>
      </c>
      <c r="BG107" s="104">
        <f t="shared" si="454"/>
        <v>1860425.1753750001</v>
      </c>
      <c r="BH107" s="104">
        <f t="shared" si="455"/>
        <v>1860425.1753750001</v>
      </c>
      <c r="BI107" s="104">
        <f t="shared" si="456"/>
        <v>1860425.1753750001</v>
      </c>
    </row>
    <row r="108" spans="1:61" s="267" customFormat="1" ht="15.75" customHeight="1" x14ac:dyDescent="0.35">
      <c r="A108" s="266" t="s">
        <v>356</v>
      </c>
      <c r="B108" s="104">
        <v>3425000</v>
      </c>
      <c r="C108" s="104"/>
      <c r="D108" s="104"/>
      <c r="E108" s="104"/>
      <c r="F108" s="104">
        <v>3425000</v>
      </c>
      <c r="G108" s="104">
        <v>3425000</v>
      </c>
      <c r="H108" s="104">
        <v>5137500</v>
      </c>
      <c r="I108" s="104">
        <v>5137500</v>
      </c>
      <c r="J108" s="104"/>
      <c r="K108" s="104">
        <v>5822500</v>
      </c>
      <c r="L108" s="104">
        <v>6654775</v>
      </c>
      <c r="M108" s="104"/>
      <c r="N108" s="112">
        <v>5425200</v>
      </c>
      <c r="O108" s="104">
        <v>5425200</v>
      </c>
      <c r="P108" s="104">
        <v>5425200</v>
      </c>
      <c r="Q108" s="104">
        <v>5425200</v>
      </c>
      <c r="R108" s="104">
        <v>5425200</v>
      </c>
      <c r="S108" s="104">
        <v>5425200</v>
      </c>
      <c r="T108" s="104">
        <v>5425200</v>
      </c>
      <c r="U108" s="104">
        <v>5425200</v>
      </c>
      <c r="V108" s="104">
        <v>5425200</v>
      </c>
      <c r="W108" s="104">
        <v>5425200</v>
      </c>
      <c r="X108" s="104">
        <v>5425200</v>
      </c>
      <c r="Y108" s="104">
        <v>5425200</v>
      </c>
      <c r="Z108" s="104">
        <v>6510925</v>
      </c>
      <c r="AA108" s="104">
        <v>6510925</v>
      </c>
      <c r="AB108" s="104">
        <v>6510925</v>
      </c>
      <c r="AC108" s="104">
        <v>6510925</v>
      </c>
      <c r="AD108" s="104">
        <v>6510925</v>
      </c>
      <c r="AE108" s="104">
        <v>6510925</v>
      </c>
      <c r="AF108" s="104">
        <v>6510925</v>
      </c>
      <c r="AG108" s="104">
        <v>6510925</v>
      </c>
      <c r="AH108" s="104">
        <v>6510925</v>
      </c>
      <c r="AI108" s="104">
        <v>6510925</v>
      </c>
      <c r="AJ108" s="104">
        <v>6510925</v>
      </c>
      <c r="AK108" s="104">
        <v>6510925</v>
      </c>
      <c r="AL108" s="104">
        <v>6510925</v>
      </c>
      <c r="AM108" s="104">
        <v>6510925</v>
      </c>
      <c r="AN108" s="104">
        <v>6510925</v>
      </c>
      <c r="AO108" s="104">
        <v>6510925</v>
      </c>
      <c r="AP108" s="104">
        <v>6510925</v>
      </c>
      <c r="AQ108" s="104">
        <v>6510925</v>
      </c>
      <c r="AR108" s="104">
        <v>6510925</v>
      </c>
      <c r="AS108" s="104">
        <v>6510925</v>
      </c>
      <c r="AT108" s="104">
        <v>6510925</v>
      </c>
      <c r="AU108" s="104">
        <v>6510925</v>
      </c>
      <c r="AV108" s="104">
        <v>6510925</v>
      </c>
      <c r="AW108" s="104">
        <v>6510925</v>
      </c>
      <c r="AX108" s="104">
        <v>6510925</v>
      </c>
      <c r="AY108" s="104">
        <v>6510925</v>
      </c>
      <c r="AZ108" s="104">
        <v>6510925</v>
      </c>
      <c r="BA108" s="104">
        <v>6510925</v>
      </c>
      <c r="BB108" s="104">
        <v>6510925</v>
      </c>
      <c r="BC108" s="104">
        <v>6510925</v>
      </c>
      <c r="BD108" s="104">
        <v>6510925</v>
      </c>
      <c r="BE108" s="104">
        <v>6510925</v>
      </c>
      <c r="BF108" s="104">
        <v>6510925</v>
      </c>
      <c r="BG108" s="104">
        <v>6510925</v>
      </c>
      <c r="BH108" s="104">
        <v>6510925</v>
      </c>
      <c r="BI108" s="104">
        <v>6510925</v>
      </c>
    </row>
    <row r="109" spans="1:61" s="273" customFormat="1" ht="15.75" customHeight="1" x14ac:dyDescent="0.35">
      <c r="A109" s="272" t="s">
        <v>353</v>
      </c>
      <c r="B109" s="104">
        <f>SUM(B80:B83)</f>
        <v>14873599.999999998</v>
      </c>
      <c r="C109" s="104">
        <f>SUM(C80:C83)</f>
        <v>14873599.999999998</v>
      </c>
      <c r="D109" s="104">
        <f>SUM(D80:D83)</f>
        <v>14873599.999999998</v>
      </c>
      <c r="E109" s="104">
        <f>SUM(E80:E83)</f>
        <v>14873599.999999998</v>
      </c>
      <c r="F109" s="104">
        <f>SUM(F80:F83)</f>
        <v>14873599.999999998</v>
      </c>
      <c r="G109" s="104">
        <f>SUM(G80:G83)</f>
        <v>14873599.999999998</v>
      </c>
      <c r="H109" s="104">
        <f>SUM(H80:H83)</f>
        <v>14873599.999999998</v>
      </c>
      <c r="I109" s="104">
        <f>SUM(I80:I83)</f>
        <v>14873599.999999998</v>
      </c>
      <c r="J109" s="104">
        <f>SUM(J80:J83)</f>
        <v>14873599.999999998</v>
      </c>
      <c r="K109" s="104">
        <f>SUM(K80:K83)</f>
        <v>14873599.999999998</v>
      </c>
      <c r="L109" s="104">
        <f>SUM(L80:L83)</f>
        <v>14873599.999999998</v>
      </c>
      <c r="M109" s="104">
        <f>SUM(M80:M83)</f>
        <v>14873599.999999998</v>
      </c>
      <c r="N109" s="104">
        <f>SUM(N80:N83)</f>
        <v>16212223.999999998</v>
      </c>
      <c r="O109" s="104">
        <f>SUM(O80:O83)</f>
        <v>16212223.999999998</v>
      </c>
      <c r="P109" s="104">
        <f>SUM(P80:P83)</f>
        <v>16212223.999999998</v>
      </c>
      <c r="Q109" s="104">
        <f>SUM(Q80:Q83)</f>
        <v>16212223.999999998</v>
      </c>
      <c r="R109" s="104">
        <f>SUM(R80:R83)</f>
        <v>16212223.999999998</v>
      </c>
      <c r="S109" s="104">
        <f>SUM(S80:S83)</f>
        <v>16212223.999999998</v>
      </c>
      <c r="T109" s="104">
        <f>SUM(T80:T83)</f>
        <v>16212223.999999998</v>
      </c>
      <c r="U109" s="104">
        <f>SUM(U80:U83)</f>
        <v>16212223.999999998</v>
      </c>
      <c r="V109" s="104">
        <f>SUM(V80:V83)</f>
        <v>16212223.999999998</v>
      </c>
      <c r="W109" s="104">
        <f>SUM(W80:W83)</f>
        <v>16212223.999999998</v>
      </c>
      <c r="X109" s="104">
        <f>SUM(X80:X83)</f>
        <v>16212223.999999998</v>
      </c>
      <c r="Y109" s="104">
        <f>SUM(Y80:Y83)</f>
        <v>17752385.279999997</v>
      </c>
      <c r="Z109" s="104">
        <f>SUM(Z80:Z83)</f>
        <v>17752385.279999997</v>
      </c>
      <c r="AA109" s="104">
        <f>SUM(AA80:AA83)</f>
        <v>17752385.279999997</v>
      </c>
      <c r="AB109" s="104">
        <f>SUM(AB80:AB83)</f>
        <v>17752385.279999997</v>
      </c>
      <c r="AC109" s="104">
        <f>SUM(AC80:AC83)</f>
        <v>17752385.279999997</v>
      </c>
      <c r="AD109" s="104">
        <f>SUM(AD80:AD83)</f>
        <v>17752385.279999997</v>
      </c>
      <c r="AE109" s="104">
        <f>SUM(AE80:AE83)</f>
        <v>17752385.279999997</v>
      </c>
      <c r="AF109" s="104">
        <f>SUM(AF80:AF83)</f>
        <v>17752385.279999997</v>
      </c>
      <c r="AG109" s="104">
        <f>SUM(AG80:AG83)</f>
        <v>17752385.279999997</v>
      </c>
      <c r="AH109" s="104">
        <f>SUM(AH80:AH83)</f>
        <v>17752385.279999997</v>
      </c>
      <c r="AI109" s="104">
        <f>SUM(AI80:AI83)</f>
        <v>17752385.279999997</v>
      </c>
      <c r="AJ109" s="104">
        <f>SUM(AJ80:AJ83)</f>
        <v>17752385.279999997</v>
      </c>
      <c r="AK109" s="104">
        <f>SUM(AK80:AK83)</f>
        <v>17752385.279999997</v>
      </c>
      <c r="AL109" s="104">
        <f>SUM(AL80:AL83)</f>
        <v>19438861.881599996</v>
      </c>
      <c r="AM109" s="104">
        <f>SUM(AM80:AM83)</f>
        <v>19438861.881599996</v>
      </c>
      <c r="AN109" s="104">
        <f>SUM(AN80:AN83)</f>
        <v>19438861.881599996</v>
      </c>
      <c r="AO109" s="104">
        <f>SUM(AO80:AO83)</f>
        <v>19438861.881599996</v>
      </c>
      <c r="AP109" s="104">
        <f>SUM(AP80:AP83)</f>
        <v>19438861.881599996</v>
      </c>
      <c r="AQ109" s="104">
        <f>SUM(AQ80:AQ83)</f>
        <v>19438861.881599996</v>
      </c>
      <c r="AR109" s="104">
        <f>SUM(AR80:AR83)</f>
        <v>19438861.881599996</v>
      </c>
      <c r="AS109" s="104">
        <f>SUM(AS80:AS83)</f>
        <v>19438861.881599996</v>
      </c>
      <c r="AT109" s="104">
        <f>SUM(AT80:AT83)</f>
        <v>19438861.881599996</v>
      </c>
      <c r="AU109" s="104">
        <f>SUM(AU80:AU83)</f>
        <v>19438861.881599996</v>
      </c>
      <c r="AV109" s="104">
        <f>SUM(AV80:AV83)</f>
        <v>19438861.881599996</v>
      </c>
      <c r="AW109" s="104">
        <f>SUM(AW80:AW83)</f>
        <v>19438861.881599996</v>
      </c>
      <c r="AX109" s="104">
        <f>SUM(AX80:AX83)</f>
        <v>21285553.760351997</v>
      </c>
      <c r="AY109" s="104">
        <f>SUM(AY80:AY83)</f>
        <v>21285553.760351997</v>
      </c>
      <c r="AZ109" s="104">
        <f>SUM(AZ80:AZ83)</f>
        <v>21285553.760351997</v>
      </c>
      <c r="BA109" s="104">
        <f>SUM(BA80:BA83)</f>
        <v>21285553.760351997</v>
      </c>
      <c r="BB109" s="104">
        <f>SUM(BB80:BB83)</f>
        <v>21285553.760351997</v>
      </c>
      <c r="BC109" s="104">
        <f>SUM(BC80:BC83)</f>
        <v>21285553.760351997</v>
      </c>
      <c r="BD109" s="104">
        <f>SUM(BD80:BD83)</f>
        <v>21285553.760351997</v>
      </c>
      <c r="BE109" s="104">
        <f>SUM(BE80:BE83)</f>
        <v>21285553.760351997</v>
      </c>
      <c r="BF109" s="104">
        <f>SUM(BF80:BF83)</f>
        <v>21285553.760351997</v>
      </c>
      <c r="BG109" s="104">
        <f>SUM(BG80:BG83)</f>
        <v>21285553.760351997</v>
      </c>
      <c r="BH109" s="104">
        <f>SUM(BH80:BH83)</f>
        <v>21285553.760351997</v>
      </c>
      <c r="BI109" s="104">
        <f>SUM(BI80:BI83)</f>
        <v>21285553.760351997</v>
      </c>
    </row>
    <row r="110" spans="1:61" ht="15.75" customHeight="1" x14ac:dyDescent="0.35">
      <c r="A110" s="1" t="s">
        <v>150</v>
      </c>
      <c r="B110" s="34">
        <v>267000</v>
      </c>
      <c r="C110" s="104">
        <v>267000</v>
      </c>
      <c r="D110" s="104">
        <v>267000</v>
      </c>
      <c r="E110" s="104">
        <v>267000</v>
      </c>
      <c r="F110" s="104">
        <v>267000</v>
      </c>
      <c r="G110" s="104">
        <v>267000</v>
      </c>
      <c r="H110" s="104">
        <v>267000</v>
      </c>
      <c r="I110" s="104">
        <v>267000</v>
      </c>
      <c r="J110" s="104">
        <v>267000</v>
      </c>
      <c r="K110" s="104">
        <v>267000</v>
      </c>
      <c r="L110" s="104">
        <v>267000</v>
      </c>
      <c r="M110" s="104">
        <v>267000</v>
      </c>
      <c r="N110" s="112">
        <f t="shared" si="457"/>
        <v>291030</v>
      </c>
      <c r="O110" s="34">
        <f t="shared" ref="O110:Y110" si="463">N110</f>
        <v>291030</v>
      </c>
      <c r="P110" s="34">
        <f t="shared" si="463"/>
        <v>291030</v>
      </c>
      <c r="Q110" s="34">
        <f t="shared" si="463"/>
        <v>291030</v>
      </c>
      <c r="R110" s="34">
        <f t="shared" si="463"/>
        <v>291030</v>
      </c>
      <c r="S110" s="34">
        <f t="shared" si="463"/>
        <v>291030</v>
      </c>
      <c r="T110" s="34">
        <f t="shared" si="463"/>
        <v>291030</v>
      </c>
      <c r="U110" s="34">
        <f t="shared" si="463"/>
        <v>291030</v>
      </c>
      <c r="V110" s="34">
        <f t="shared" si="463"/>
        <v>291030</v>
      </c>
      <c r="W110" s="34">
        <f t="shared" si="463"/>
        <v>291030</v>
      </c>
      <c r="X110" s="34">
        <f t="shared" si="463"/>
        <v>291030</v>
      </c>
      <c r="Y110" s="34">
        <f t="shared" si="463"/>
        <v>291030</v>
      </c>
      <c r="Z110" s="34">
        <f t="shared" si="459"/>
        <v>318677.84999999998</v>
      </c>
      <c r="AA110" s="34">
        <f t="shared" ref="AA110:AK110" si="464">Z110</f>
        <v>318677.84999999998</v>
      </c>
      <c r="AB110" s="34">
        <f t="shared" si="464"/>
        <v>318677.84999999998</v>
      </c>
      <c r="AC110" s="34">
        <f t="shared" si="464"/>
        <v>318677.84999999998</v>
      </c>
      <c r="AD110" s="34">
        <f t="shared" si="464"/>
        <v>318677.84999999998</v>
      </c>
      <c r="AE110" s="34">
        <f t="shared" si="464"/>
        <v>318677.84999999998</v>
      </c>
      <c r="AF110" s="34">
        <f t="shared" si="464"/>
        <v>318677.84999999998</v>
      </c>
      <c r="AG110" s="34">
        <f t="shared" si="464"/>
        <v>318677.84999999998</v>
      </c>
      <c r="AH110" s="34">
        <f t="shared" si="464"/>
        <v>318677.84999999998</v>
      </c>
      <c r="AI110" s="34">
        <f t="shared" si="464"/>
        <v>318677.84999999998</v>
      </c>
      <c r="AJ110" s="34">
        <f t="shared" si="464"/>
        <v>318677.84999999998</v>
      </c>
      <c r="AK110" s="34">
        <f t="shared" si="464"/>
        <v>318677.84999999998</v>
      </c>
      <c r="AL110" s="104">
        <f t="shared" si="461"/>
        <v>348952.24574999994</v>
      </c>
      <c r="AM110" s="104">
        <f t="shared" si="435"/>
        <v>348952.24574999994</v>
      </c>
      <c r="AN110" s="104">
        <f t="shared" si="436"/>
        <v>348952.24574999994</v>
      </c>
      <c r="AO110" s="104">
        <f t="shared" si="437"/>
        <v>348952.24574999994</v>
      </c>
      <c r="AP110" s="104">
        <f t="shared" si="438"/>
        <v>348952.24574999994</v>
      </c>
      <c r="AQ110" s="104">
        <f t="shared" si="439"/>
        <v>348952.24574999994</v>
      </c>
      <c r="AR110" s="104">
        <f t="shared" si="440"/>
        <v>348952.24574999994</v>
      </c>
      <c r="AS110" s="104">
        <f t="shared" si="441"/>
        <v>348952.24574999994</v>
      </c>
      <c r="AT110" s="104">
        <f t="shared" si="442"/>
        <v>348952.24574999994</v>
      </c>
      <c r="AU110" s="104">
        <f t="shared" si="443"/>
        <v>348952.24574999994</v>
      </c>
      <c r="AV110" s="104">
        <f t="shared" si="444"/>
        <v>348952.24574999994</v>
      </c>
      <c r="AW110" s="104">
        <f t="shared" si="445"/>
        <v>348952.24574999994</v>
      </c>
      <c r="AX110" s="104">
        <f t="shared" si="462"/>
        <v>382102.70909624995</v>
      </c>
      <c r="AY110" s="104">
        <f t="shared" si="446"/>
        <v>382102.70909624995</v>
      </c>
      <c r="AZ110" s="104">
        <f t="shared" si="447"/>
        <v>382102.70909624995</v>
      </c>
      <c r="BA110" s="104">
        <f t="shared" si="448"/>
        <v>382102.70909624995</v>
      </c>
      <c r="BB110" s="104">
        <f t="shared" si="449"/>
        <v>382102.70909624995</v>
      </c>
      <c r="BC110" s="104">
        <f t="shared" si="450"/>
        <v>382102.70909624995</v>
      </c>
      <c r="BD110" s="104">
        <f t="shared" si="451"/>
        <v>382102.70909624995</v>
      </c>
      <c r="BE110" s="104">
        <f t="shared" si="452"/>
        <v>382102.70909624995</v>
      </c>
      <c r="BF110" s="104">
        <f t="shared" si="453"/>
        <v>382102.70909624995</v>
      </c>
      <c r="BG110" s="104">
        <f t="shared" si="454"/>
        <v>382102.70909624995</v>
      </c>
      <c r="BH110" s="104">
        <f t="shared" si="455"/>
        <v>382102.70909624995</v>
      </c>
      <c r="BI110" s="104">
        <f t="shared" si="456"/>
        <v>382102.70909624995</v>
      </c>
    </row>
    <row r="111" spans="1:61" ht="15.75" customHeight="1" x14ac:dyDescent="0.35">
      <c r="A111" s="1" t="s">
        <v>151</v>
      </c>
      <c r="B111" s="34">
        <f t="shared" ref="B111:AK111" si="465">B174</f>
        <v>288500</v>
      </c>
      <c r="C111" s="34">
        <f t="shared" si="465"/>
        <v>289859.66600000003</v>
      </c>
      <c r="D111" s="34">
        <f t="shared" si="465"/>
        <v>291836.79499999998</v>
      </c>
      <c r="E111" s="34">
        <f t="shared" si="465"/>
        <v>294705.815</v>
      </c>
      <c r="F111" s="34">
        <f t="shared" si="465"/>
        <v>298578.99199999997</v>
      </c>
      <c r="G111" s="34">
        <f t="shared" si="465"/>
        <v>312103.50166666671</v>
      </c>
      <c r="H111" s="34">
        <f t="shared" si="465"/>
        <v>317492.26966666669</v>
      </c>
      <c r="I111" s="34">
        <f t="shared" si="465"/>
        <v>322881.03766666661</v>
      </c>
      <c r="J111" s="34">
        <f t="shared" si="465"/>
        <v>328269.80566666659</v>
      </c>
      <c r="K111" s="34">
        <f t="shared" si="465"/>
        <v>333658.57366666658</v>
      </c>
      <c r="L111" s="34">
        <f t="shared" si="465"/>
        <v>339047.34166666656</v>
      </c>
      <c r="M111" s="34">
        <f t="shared" si="465"/>
        <v>352727.77633333317</v>
      </c>
      <c r="N111" s="34">
        <f t="shared" si="465"/>
        <v>362517.37153333321</v>
      </c>
      <c r="O111" s="34">
        <f t="shared" si="465"/>
        <v>372306.96673333325</v>
      </c>
      <c r="P111" s="34">
        <f t="shared" si="465"/>
        <v>382096.56193333323</v>
      </c>
      <c r="Q111" s="34">
        <f t="shared" si="465"/>
        <v>391886.15713333327</v>
      </c>
      <c r="R111" s="34">
        <f t="shared" si="465"/>
        <v>401675.75233333331</v>
      </c>
      <c r="S111" s="34">
        <f t="shared" si="465"/>
        <v>419757.01419999998</v>
      </c>
      <c r="T111" s="34">
        <f t="shared" si="465"/>
        <v>429546.60940000002</v>
      </c>
      <c r="U111" s="34">
        <f t="shared" si="465"/>
        <v>439336.2046</v>
      </c>
      <c r="V111" s="34">
        <f t="shared" si="465"/>
        <v>449125.79980000004</v>
      </c>
      <c r="W111" s="34">
        <f t="shared" si="465"/>
        <v>458915.39500000008</v>
      </c>
      <c r="X111" s="34">
        <f t="shared" si="465"/>
        <v>468704.99020000006</v>
      </c>
      <c r="Y111" s="34">
        <f t="shared" si="465"/>
        <v>486786.25206666678</v>
      </c>
      <c r="Z111" s="34">
        <f t="shared" si="465"/>
        <v>499649.78015946678</v>
      </c>
      <c r="AA111" s="34">
        <f t="shared" si="465"/>
        <v>512513.30825226678</v>
      </c>
      <c r="AB111" s="34">
        <f t="shared" si="465"/>
        <v>525376.83634506678</v>
      </c>
      <c r="AC111" s="34">
        <f t="shared" si="465"/>
        <v>538240.36443786684</v>
      </c>
      <c r="AD111" s="34">
        <f t="shared" si="465"/>
        <v>551103.8925306669</v>
      </c>
      <c r="AE111" s="34">
        <f t="shared" si="465"/>
        <v>572259.08729013358</v>
      </c>
      <c r="AF111" s="34">
        <f t="shared" si="465"/>
        <v>585122.61538293352</v>
      </c>
      <c r="AG111" s="34">
        <f t="shared" si="465"/>
        <v>597986.14347573346</v>
      </c>
      <c r="AH111" s="34">
        <f t="shared" si="465"/>
        <v>610849.67156853341</v>
      </c>
      <c r="AI111" s="34">
        <f t="shared" si="465"/>
        <v>623713.19966133335</v>
      </c>
      <c r="AJ111" s="34">
        <f t="shared" si="465"/>
        <v>636576.72775413329</v>
      </c>
      <c r="AK111" s="34">
        <f t="shared" si="465"/>
        <v>657731.92251359997</v>
      </c>
      <c r="AL111" s="104">
        <f t="shared" ref="AL111" si="466">AL174</f>
        <v>671817.4857752159</v>
      </c>
      <c r="AM111" s="104">
        <f t="shared" ref="AM111:BI111" si="467">AM174</f>
        <v>685903.04903683194</v>
      </c>
      <c r="AN111" s="104">
        <f t="shared" si="467"/>
        <v>699988.61229844787</v>
      </c>
      <c r="AO111" s="104">
        <f t="shared" si="467"/>
        <v>714074.17556006392</v>
      </c>
      <c r="AP111" s="104">
        <f t="shared" si="467"/>
        <v>728159.73882167984</v>
      </c>
      <c r="AQ111" s="104">
        <f t="shared" si="467"/>
        <v>750536.96874996251</v>
      </c>
      <c r="AR111" s="104">
        <f t="shared" si="467"/>
        <v>764622.53201157844</v>
      </c>
      <c r="AS111" s="104">
        <f t="shared" si="467"/>
        <v>778708.09527319449</v>
      </c>
      <c r="AT111" s="104">
        <f t="shared" si="467"/>
        <v>792793.65853481041</v>
      </c>
      <c r="AU111" s="104">
        <f t="shared" si="467"/>
        <v>806879.22179642646</v>
      </c>
      <c r="AV111" s="104">
        <f t="shared" si="467"/>
        <v>820964.78505804238</v>
      </c>
      <c r="AW111" s="104">
        <f t="shared" si="467"/>
        <v>843342.01498632506</v>
      </c>
      <c r="AX111" s="104">
        <f t="shared" si="467"/>
        <v>858765.7067577946</v>
      </c>
      <c r="AY111" s="104">
        <f t="shared" si="467"/>
        <v>874189.39852926403</v>
      </c>
      <c r="AZ111" s="104">
        <f t="shared" si="467"/>
        <v>889613.09030073357</v>
      </c>
      <c r="BA111" s="104">
        <f t="shared" si="467"/>
        <v>905036.78207220312</v>
      </c>
      <c r="BB111" s="104">
        <f t="shared" si="467"/>
        <v>920460.47384367266</v>
      </c>
      <c r="BC111" s="104">
        <f t="shared" si="467"/>
        <v>944175.83228180883</v>
      </c>
      <c r="BD111" s="104">
        <f t="shared" si="467"/>
        <v>959599.52405327826</v>
      </c>
      <c r="BE111" s="104">
        <f t="shared" si="467"/>
        <v>975023.21582474781</v>
      </c>
      <c r="BF111" s="104">
        <f t="shared" si="467"/>
        <v>990446.90759621735</v>
      </c>
      <c r="BG111" s="104">
        <f t="shared" si="467"/>
        <v>1005870.5993676869</v>
      </c>
      <c r="BH111" s="104">
        <f t="shared" si="467"/>
        <v>1021294.2911391563</v>
      </c>
      <c r="BI111" s="104">
        <f t="shared" si="467"/>
        <v>1036717.9829106259</v>
      </c>
    </row>
    <row r="112" spans="1:61" ht="15.75" customHeight="1" x14ac:dyDescent="0.35">
      <c r="A112" s="100" t="s">
        <v>64</v>
      </c>
      <c r="B112" s="96">
        <f t="shared" ref="B112:AK112" si="468">SUM(B102:B111)*B125</f>
        <v>29665950</v>
      </c>
      <c r="C112" s="96">
        <f t="shared" si="468"/>
        <v>27176692.666000001</v>
      </c>
      <c r="D112" s="96">
        <f t="shared" si="468"/>
        <v>27962601.295000002</v>
      </c>
      <c r="E112" s="96">
        <f t="shared" si="468"/>
        <v>29097815.815000001</v>
      </c>
      <c r="F112" s="96">
        <f t="shared" si="468"/>
        <v>33801567.491999999</v>
      </c>
      <c r="G112" s="96">
        <f t="shared" si="468"/>
        <v>35541325.001666665</v>
      </c>
      <c r="H112" s="96">
        <f t="shared" si="468"/>
        <v>37457176.269666664</v>
      </c>
      <c r="I112" s="96">
        <f t="shared" si="468"/>
        <v>37462565.037666664</v>
      </c>
      <c r="J112" s="96">
        <f t="shared" si="468"/>
        <v>32330453.805666666</v>
      </c>
      <c r="K112" s="96">
        <f t="shared" si="468"/>
        <v>38158342.573666669</v>
      </c>
      <c r="L112" s="96">
        <f t="shared" si="468"/>
        <v>38996006.341666669</v>
      </c>
      <c r="M112" s="96">
        <f t="shared" si="468"/>
        <v>32354911.776333332</v>
      </c>
      <c r="N112" s="96">
        <f t="shared" si="468"/>
        <v>43009748.731533334</v>
      </c>
      <c r="O112" s="96">
        <f t="shared" si="468"/>
        <v>43019538.326733336</v>
      </c>
      <c r="P112" s="96">
        <f t="shared" si="468"/>
        <v>43029327.921933331</v>
      </c>
      <c r="Q112" s="96">
        <f t="shared" si="468"/>
        <v>43039117.517133333</v>
      </c>
      <c r="R112" s="96">
        <f t="shared" si="468"/>
        <v>43048907.112333335</v>
      </c>
      <c r="S112" s="96">
        <f t="shared" si="468"/>
        <v>43066988.374200001</v>
      </c>
      <c r="T112" s="96">
        <f t="shared" si="468"/>
        <v>43076777.969399996</v>
      </c>
      <c r="U112" s="96">
        <f t="shared" si="468"/>
        <v>43086567.564599998</v>
      </c>
      <c r="V112" s="96">
        <f t="shared" si="468"/>
        <v>43096357.1598</v>
      </c>
      <c r="W112" s="96">
        <f t="shared" si="468"/>
        <v>43106146.755000003</v>
      </c>
      <c r="X112" s="96">
        <f t="shared" si="468"/>
        <v>43115936.350199997</v>
      </c>
      <c r="Y112" s="96">
        <f t="shared" si="468"/>
        <v>44674178.892066665</v>
      </c>
      <c r="Z112" s="96">
        <f t="shared" si="468"/>
        <v>48082873.05191946</v>
      </c>
      <c r="AA112" s="96">
        <f t="shared" si="468"/>
        <v>48095736.580012262</v>
      </c>
      <c r="AB112" s="96">
        <f t="shared" si="468"/>
        <v>48108600.108105063</v>
      </c>
      <c r="AC112" s="96">
        <f t="shared" si="468"/>
        <v>48121463.636197858</v>
      </c>
      <c r="AD112" s="96">
        <f t="shared" si="468"/>
        <v>48134327.164290659</v>
      </c>
      <c r="AE112" s="96">
        <f t="shared" si="468"/>
        <v>48155482.359050125</v>
      </c>
      <c r="AF112" s="96">
        <f t="shared" si="468"/>
        <v>48168345.887142926</v>
      </c>
      <c r="AG112" s="96">
        <f t="shared" si="468"/>
        <v>48181209.415235728</v>
      </c>
      <c r="AH112" s="96">
        <f t="shared" si="468"/>
        <v>48194072.94332853</v>
      </c>
      <c r="AI112" s="96">
        <f t="shared" si="468"/>
        <v>48206936.471421331</v>
      </c>
      <c r="AJ112" s="96">
        <f t="shared" si="468"/>
        <v>42119215.44927413</v>
      </c>
      <c r="AK112" s="96">
        <f t="shared" si="468"/>
        <v>42140370.644033596</v>
      </c>
      <c r="AL112" s="96">
        <f t="shared" ref="AL112" si="469">SUM(AL102:AL111)*AL125</f>
        <v>50743468.746579699</v>
      </c>
      <c r="AM112" s="96">
        <f t="shared" ref="AM112:BI112" si="470">SUM(AM102:AM111)*AM125</f>
        <v>44656969.75960131</v>
      </c>
      <c r="AN112" s="96">
        <f t="shared" si="470"/>
        <v>44671055.322862931</v>
      </c>
      <c r="AO112" s="96">
        <f t="shared" si="470"/>
        <v>44685140.886124544</v>
      </c>
      <c r="AP112" s="96">
        <f t="shared" si="470"/>
        <v>44699226.449386157</v>
      </c>
      <c r="AQ112" s="96">
        <f t="shared" si="470"/>
        <v>44721603.679314442</v>
      </c>
      <c r="AR112" s="96">
        <f t="shared" si="470"/>
        <v>44735689.242576055</v>
      </c>
      <c r="AS112" s="96">
        <f t="shared" si="470"/>
        <v>44749774.805837676</v>
      </c>
      <c r="AT112" s="96">
        <f t="shared" si="470"/>
        <v>44763860.369099289</v>
      </c>
      <c r="AU112" s="96">
        <f t="shared" si="470"/>
        <v>44777945.932360902</v>
      </c>
      <c r="AV112" s="96">
        <f t="shared" si="470"/>
        <v>44792031.495622523</v>
      </c>
      <c r="AW112" s="96">
        <f t="shared" si="470"/>
        <v>44814408.725550801</v>
      </c>
      <c r="AX112" s="96">
        <f t="shared" si="470"/>
        <v>53529365.832622565</v>
      </c>
      <c r="AY112" s="96">
        <f t="shared" si="470"/>
        <v>47444204.97415404</v>
      </c>
      <c r="AZ112" s="96">
        <f t="shared" si="470"/>
        <v>47459628.66592551</v>
      </c>
      <c r="BA112" s="96">
        <f t="shared" si="470"/>
        <v>47475052.35769698</v>
      </c>
      <c r="BB112" s="96">
        <f t="shared" si="470"/>
        <v>47490476.04946845</v>
      </c>
      <c r="BC112" s="96">
        <f t="shared" si="470"/>
        <v>47514191.407906584</v>
      </c>
      <c r="BD112" s="96">
        <f t="shared" si="470"/>
        <v>47529615.099678054</v>
      </c>
      <c r="BE112" s="96">
        <f t="shared" si="470"/>
        <v>47545038.791449524</v>
      </c>
      <c r="BF112" s="96">
        <f t="shared" si="470"/>
        <v>47560462.483220994</v>
      </c>
      <c r="BG112" s="96">
        <f t="shared" si="470"/>
        <v>47575886.174992464</v>
      </c>
      <c r="BH112" s="96">
        <f t="shared" si="470"/>
        <v>47591309.866763934</v>
      </c>
      <c r="BI112" s="96">
        <f t="shared" si="470"/>
        <v>47606733.558535405</v>
      </c>
    </row>
    <row r="113" spans="1:61" ht="15.75" customHeight="1" x14ac:dyDescent="0.35">
      <c r="A113" s="1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  <c r="AG113" s="53"/>
      <c r="AH113" s="53"/>
      <c r="AI113" s="53"/>
      <c r="AJ113" s="53"/>
      <c r="AK113" s="53"/>
    </row>
    <row r="114" spans="1:61" ht="15.75" customHeight="1" x14ac:dyDescent="0.35">
      <c r="A114" s="94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  <c r="AB114" s="53"/>
      <c r="AC114" s="53"/>
      <c r="AD114" s="53"/>
      <c r="AE114" s="53"/>
      <c r="AF114" s="53"/>
      <c r="AG114" s="53"/>
      <c r="AH114" s="53"/>
      <c r="AI114" s="53"/>
      <c r="AJ114" s="53"/>
      <c r="AK114" s="53"/>
    </row>
    <row r="115" spans="1:61" ht="15.75" customHeight="1" x14ac:dyDescent="0.35">
      <c r="A115" s="71" t="s">
        <v>152</v>
      </c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</row>
    <row r="116" spans="1:61" ht="15.75" customHeight="1" x14ac:dyDescent="0.35">
      <c r="A116" s="74" t="s">
        <v>143</v>
      </c>
      <c r="B116" s="121">
        <f>B102/B$42</f>
        <v>0.1</v>
      </c>
      <c r="C116" s="121">
        <f t="shared" ref="C116:AK116" si="471">C102/C$58</f>
        <v>8.6661108795331385E-2</v>
      </c>
      <c r="D116" s="121">
        <f t="shared" si="471"/>
        <v>8.6661108795331385E-2</v>
      </c>
      <c r="E116" s="121">
        <f t="shared" si="471"/>
        <v>8.6661108795331385E-2</v>
      </c>
      <c r="F116" s="121">
        <f t="shared" si="471"/>
        <v>7.4925991476276363E-2</v>
      </c>
      <c r="G116" s="121">
        <f t="shared" si="471"/>
        <v>7.7658403483498686E-2</v>
      </c>
      <c r="H116" s="121">
        <f t="shared" si="471"/>
        <v>7.414163160988238E-2</v>
      </c>
      <c r="I116" s="121">
        <f t="shared" si="471"/>
        <v>7.414163160988238E-2</v>
      </c>
      <c r="J116" s="121">
        <f t="shared" si="471"/>
        <v>8.6661108795331385E-2</v>
      </c>
      <c r="K116" s="121">
        <f t="shared" si="471"/>
        <v>7.2740506206089239E-2</v>
      </c>
      <c r="L116" s="121">
        <f t="shared" si="471"/>
        <v>7.1107798732909774E-2</v>
      </c>
      <c r="M116" s="121">
        <f t="shared" si="471"/>
        <v>8.6661108795331385E-2</v>
      </c>
      <c r="N116" s="121">
        <f t="shared" si="471"/>
        <v>8.9039847975929523E-2</v>
      </c>
      <c r="O116" s="121">
        <f t="shared" si="471"/>
        <v>8.9039847975929523E-2</v>
      </c>
      <c r="P116" s="121">
        <f t="shared" si="471"/>
        <v>8.9039847975929523E-2</v>
      </c>
      <c r="Q116" s="121">
        <f t="shared" si="471"/>
        <v>8.9039847975929523E-2</v>
      </c>
      <c r="R116" s="121">
        <f t="shared" si="471"/>
        <v>8.9039847975929523E-2</v>
      </c>
      <c r="S116" s="121">
        <f t="shared" si="471"/>
        <v>8.9039847975929523E-2</v>
      </c>
      <c r="T116" s="121">
        <f t="shared" si="471"/>
        <v>8.9039847975929523E-2</v>
      </c>
      <c r="U116" s="121">
        <f t="shared" si="471"/>
        <v>8.9039847975929523E-2</v>
      </c>
      <c r="V116" s="121">
        <f t="shared" si="471"/>
        <v>8.9039847975929523E-2</v>
      </c>
      <c r="W116" s="121">
        <f t="shared" si="471"/>
        <v>8.9039847975929523E-2</v>
      </c>
      <c r="X116" s="121">
        <f t="shared" si="471"/>
        <v>8.9039847975929523E-2</v>
      </c>
      <c r="Y116" s="121">
        <f t="shared" si="471"/>
        <v>8.9039847975929523E-2</v>
      </c>
      <c r="Z116" s="121">
        <f t="shared" si="471"/>
        <v>7.2374973358686173E-2</v>
      </c>
      <c r="AA116" s="121">
        <f t="shared" si="471"/>
        <v>7.2374973358686173E-2</v>
      </c>
      <c r="AB116" s="121">
        <f t="shared" si="471"/>
        <v>7.2374973358686173E-2</v>
      </c>
      <c r="AC116" s="121">
        <f t="shared" si="471"/>
        <v>7.2374973358686173E-2</v>
      </c>
      <c r="AD116" s="121">
        <f t="shared" si="471"/>
        <v>7.2374973358686173E-2</v>
      </c>
      <c r="AE116" s="121">
        <f t="shared" si="471"/>
        <v>7.2374973358686173E-2</v>
      </c>
      <c r="AF116" s="121">
        <f t="shared" si="471"/>
        <v>7.2374973358686173E-2</v>
      </c>
      <c r="AG116" s="121">
        <f t="shared" si="471"/>
        <v>7.2374973358686173E-2</v>
      </c>
      <c r="AH116" s="121">
        <f t="shared" si="471"/>
        <v>7.2374973358686173E-2</v>
      </c>
      <c r="AI116" s="121">
        <f t="shared" si="471"/>
        <v>7.2374973358686173E-2</v>
      </c>
      <c r="AJ116" s="121">
        <f t="shared" si="471"/>
        <v>7.2374973358686173E-2</v>
      </c>
      <c r="AK116" s="121">
        <f t="shared" si="471"/>
        <v>7.2374973358686173E-2</v>
      </c>
      <c r="AL116" s="121">
        <f t="shared" ref="AL116:BI116" si="472">AL102/AL$58</f>
        <v>7.1325536244985221E-2</v>
      </c>
      <c r="AM116" s="121">
        <f t="shared" si="472"/>
        <v>7.1325536244985221E-2</v>
      </c>
      <c r="AN116" s="121">
        <f t="shared" si="472"/>
        <v>7.1325536244985221E-2</v>
      </c>
      <c r="AO116" s="121">
        <f t="shared" si="472"/>
        <v>7.1325536244985221E-2</v>
      </c>
      <c r="AP116" s="121">
        <f t="shared" si="472"/>
        <v>7.1325536244985221E-2</v>
      </c>
      <c r="AQ116" s="121">
        <f t="shared" si="472"/>
        <v>7.1325536244985221E-2</v>
      </c>
      <c r="AR116" s="121">
        <f t="shared" si="472"/>
        <v>7.1325536244985221E-2</v>
      </c>
      <c r="AS116" s="121">
        <f t="shared" si="472"/>
        <v>7.1325536244985221E-2</v>
      </c>
      <c r="AT116" s="121">
        <f t="shared" si="472"/>
        <v>7.1325536244985221E-2</v>
      </c>
      <c r="AU116" s="121">
        <f t="shared" si="472"/>
        <v>7.1325536244985221E-2</v>
      </c>
      <c r="AV116" s="121">
        <f t="shared" si="472"/>
        <v>7.1325536244985221E-2</v>
      </c>
      <c r="AW116" s="121">
        <f t="shared" si="472"/>
        <v>7.1325536244985221E-2</v>
      </c>
      <c r="AX116" s="121">
        <f t="shared" si="472"/>
        <v>6.9423521945118957E-2</v>
      </c>
      <c r="AY116" s="121">
        <f t="shared" si="472"/>
        <v>6.9423521945118957E-2</v>
      </c>
      <c r="AZ116" s="121">
        <f t="shared" si="472"/>
        <v>6.9423521945118957E-2</v>
      </c>
      <c r="BA116" s="121">
        <f t="shared" si="472"/>
        <v>6.9423521945118957E-2</v>
      </c>
      <c r="BB116" s="121">
        <f t="shared" si="472"/>
        <v>6.9423521945118957E-2</v>
      </c>
      <c r="BC116" s="121">
        <f t="shared" si="472"/>
        <v>6.9423521945118957E-2</v>
      </c>
      <c r="BD116" s="121">
        <f t="shared" si="472"/>
        <v>6.9423521945118957E-2</v>
      </c>
      <c r="BE116" s="121">
        <f t="shared" si="472"/>
        <v>6.9423521945118957E-2</v>
      </c>
      <c r="BF116" s="121">
        <f t="shared" si="472"/>
        <v>6.9423521945118957E-2</v>
      </c>
      <c r="BG116" s="121">
        <f t="shared" si="472"/>
        <v>6.9423521945118957E-2</v>
      </c>
      <c r="BH116" s="121">
        <f t="shared" si="472"/>
        <v>6.9423521945118957E-2</v>
      </c>
      <c r="BI116" s="121">
        <f t="shared" si="472"/>
        <v>6.9423521945118957E-2</v>
      </c>
    </row>
    <row r="117" spans="1:61" ht="15.75" customHeight="1" x14ac:dyDescent="0.35">
      <c r="A117" s="1" t="s">
        <v>144</v>
      </c>
      <c r="B117" s="122">
        <f>B103/B$42</f>
        <v>0.15392015392015393</v>
      </c>
      <c r="C117" s="122">
        <f t="shared" ref="C117:AK117" si="473">C103/C$58</f>
        <v>0.13338891204668613</v>
      </c>
      <c r="D117" s="122">
        <f t="shared" si="473"/>
        <v>0.13338891204668613</v>
      </c>
      <c r="E117" s="122">
        <f t="shared" si="473"/>
        <v>0.13338891204668613</v>
      </c>
      <c r="F117" s="122">
        <f t="shared" si="473"/>
        <v>0.11532620140648597</v>
      </c>
      <c r="G117" s="122">
        <f t="shared" si="473"/>
        <v>0.11953193417373535</v>
      </c>
      <c r="H117" s="122">
        <f t="shared" si="473"/>
        <v>0.11411891349284445</v>
      </c>
      <c r="I117" s="122">
        <f t="shared" si="473"/>
        <v>0.11411891349284445</v>
      </c>
      <c r="J117" s="122">
        <f t="shared" si="473"/>
        <v>0.13338891204668613</v>
      </c>
      <c r="K117" s="122">
        <f t="shared" si="473"/>
        <v>0.11196229911471169</v>
      </c>
      <c r="L117" s="122">
        <f t="shared" si="473"/>
        <v>0.10944923325892798</v>
      </c>
      <c r="M117" s="122">
        <f t="shared" si="473"/>
        <v>0.13338891204668613</v>
      </c>
      <c r="N117" s="122">
        <f t="shared" si="473"/>
        <v>8.5727859292006936E-2</v>
      </c>
      <c r="O117" s="122">
        <f t="shared" si="473"/>
        <v>8.5727859292006936E-2</v>
      </c>
      <c r="P117" s="122">
        <f t="shared" si="473"/>
        <v>8.5727859292006936E-2</v>
      </c>
      <c r="Q117" s="122">
        <f t="shared" si="473"/>
        <v>8.5727859292006936E-2</v>
      </c>
      <c r="R117" s="122">
        <f t="shared" si="473"/>
        <v>8.5727859292006936E-2</v>
      </c>
      <c r="S117" s="122">
        <f t="shared" si="473"/>
        <v>8.5727859292006936E-2</v>
      </c>
      <c r="T117" s="122">
        <f t="shared" si="473"/>
        <v>8.5727859292006936E-2</v>
      </c>
      <c r="U117" s="122">
        <f t="shared" si="473"/>
        <v>8.5727859292006936E-2</v>
      </c>
      <c r="V117" s="122">
        <f t="shared" si="473"/>
        <v>8.5727859292006936E-2</v>
      </c>
      <c r="W117" s="122">
        <f t="shared" si="473"/>
        <v>8.5727859292006936E-2</v>
      </c>
      <c r="X117" s="122">
        <f t="shared" si="473"/>
        <v>8.5727859292006936E-2</v>
      </c>
      <c r="Y117" s="122">
        <f t="shared" si="473"/>
        <v>8.5727859292006936E-2</v>
      </c>
      <c r="Z117" s="122">
        <f t="shared" si="473"/>
        <v>8.6421048935373432E-2</v>
      </c>
      <c r="AA117" s="122">
        <f t="shared" si="473"/>
        <v>8.6421048935373432E-2</v>
      </c>
      <c r="AB117" s="122">
        <f t="shared" si="473"/>
        <v>8.6421048935373432E-2</v>
      </c>
      <c r="AC117" s="122">
        <f t="shared" si="473"/>
        <v>8.6421048935373432E-2</v>
      </c>
      <c r="AD117" s="122">
        <f t="shared" si="473"/>
        <v>8.6421048935373432E-2</v>
      </c>
      <c r="AE117" s="122">
        <f t="shared" si="473"/>
        <v>8.6421048935373432E-2</v>
      </c>
      <c r="AF117" s="122">
        <f t="shared" si="473"/>
        <v>8.6421048935373432E-2</v>
      </c>
      <c r="AG117" s="122">
        <f t="shared" si="473"/>
        <v>8.6421048935373432E-2</v>
      </c>
      <c r="AH117" s="122">
        <f t="shared" si="473"/>
        <v>8.6421048935373432E-2</v>
      </c>
      <c r="AI117" s="122">
        <f t="shared" si="473"/>
        <v>8.6421048935373432E-2</v>
      </c>
      <c r="AJ117" s="122">
        <f t="shared" si="473"/>
        <v>8.6421048935373432E-2</v>
      </c>
      <c r="AK117" s="122">
        <f t="shared" si="473"/>
        <v>8.6421048935373432E-2</v>
      </c>
      <c r="AL117" s="122">
        <f t="shared" ref="AL117:BI117" si="474">AL103/AL$58</f>
        <v>9.5063153828910785E-2</v>
      </c>
      <c r="AM117" s="122">
        <f t="shared" si="474"/>
        <v>9.5063153828910785E-2</v>
      </c>
      <c r="AN117" s="122">
        <f t="shared" si="474"/>
        <v>9.5063153828910785E-2</v>
      </c>
      <c r="AO117" s="122">
        <f t="shared" si="474"/>
        <v>9.5063153828910785E-2</v>
      </c>
      <c r="AP117" s="122">
        <f t="shared" si="474"/>
        <v>9.5063153828910785E-2</v>
      </c>
      <c r="AQ117" s="122">
        <f t="shared" si="474"/>
        <v>9.5063153828910785E-2</v>
      </c>
      <c r="AR117" s="122">
        <f t="shared" si="474"/>
        <v>9.5063153828910785E-2</v>
      </c>
      <c r="AS117" s="122">
        <f t="shared" si="474"/>
        <v>9.5063153828910785E-2</v>
      </c>
      <c r="AT117" s="122">
        <f t="shared" si="474"/>
        <v>9.5063153828910785E-2</v>
      </c>
      <c r="AU117" s="122">
        <f t="shared" si="474"/>
        <v>9.5063153828910785E-2</v>
      </c>
      <c r="AV117" s="122">
        <f t="shared" si="474"/>
        <v>9.5063153828910785E-2</v>
      </c>
      <c r="AW117" s="122">
        <f t="shared" si="474"/>
        <v>9.5063153828910785E-2</v>
      </c>
      <c r="AX117" s="122">
        <f t="shared" si="474"/>
        <v>0.10370525872244811</v>
      </c>
      <c r="AY117" s="122">
        <f t="shared" si="474"/>
        <v>0.10370525872244811</v>
      </c>
      <c r="AZ117" s="122">
        <f t="shared" si="474"/>
        <v>0.10370525872244811</v>
      </c>
      <c r="BA117" s="122">
        <f t="shared" si="474"/>
        <v>0.10370525872244811</v>
      </c>
      <c r="BB117" s="122">
        <f t="shared" si="474"/>
        <v>0.10370525872244811</v>
      </c>
      <c r="BC117" s="122">
        <f t="shared" si="474"/>
        <v>0.10370525872244811</v>
      </c>
      <c r="BD117" s="122">
        <f t="shared" si="474"/>
        <v>0.10370525872244811</v>
      </c>
      <c r="BE117" s="122">
        <f t="shared" si="474"/>
        <v>0.10370525872244811</v>
      </c>
      <c r="BF117" s="122">
        <f t="shared" si="474"/>
        <v>0.10370525872244811</v>
      </c>
      <c r="BG117" s="122">
        <f t="shared" si="474"/>
        <v>0.10370525872244811</v>
      </c>
      <c r="BH117" s="122">
        <f t="shared" si="474"/>
        <v>0.10370525872244811</v>
      </c>
      <c r="BI117" s="122">
        <f t="shared" si="474"/>
        <v>0.10370525872244811</v>
      </c>
    </row>
    <row r="118" spans="1:61" ht="15.75" customHeight="1" x14ac:dyDescent="0.35">
      <c r="A118" s="1" t="s">
        <v>146</v>
      </c>
      <c r="B118" s="122">
        <f>B104/B$42</f>
        <v>4.8100048100048101E-2</v>
      </c>
      <c r="C118" s="122">
        <f t="shared" ref="C118:AK118" si="475">C104/C$58</f>
        <v>1.9121116979169454E-2</v>
      </c>
      <c r="D118" s="122">
        <f t="shared" si="475"/>
        <v>1.3149537859491928E-2</v>
      </c>
      <c r="E118" s="122">
        <f t="shared" si="475"/>
        <v>9.061746742302047E-3</v>
      </c>
      <c r="F118" s="122">
        <f t="shared" si="475"/>
        <v>5.8034521641750188E-3</v>
      </c>
      <c r="G118" s="122">
        <f t="shared" si="475"/>
        <v>4.4521727567690466E-3</v>
      </c>
      <c r="H118" s="122">
        <f t="shared" si="475"/>
        <v>4.1275648688094786E-3</v>
      </c>
      <c r="I118" s="122">
        <f t="shared" si="475"/>
        <v>4.1275648688094786E-3</v>
      </c>
      <c r="J118" s="122">
        <f t="shared" si="475"/>
        <v>4.8245410896515526E-3</v>
      </c>
      <c r="K118" s="122">
        <f t="shared" si="475"/>
        <v>4.0495623233040975E-3</v>
      </c>
      <c r="L118" s="122">
        <f t="shared" si="475"/>
        <v>3.9586672909045131E-3</v>
      </c>
      <c r="M118" s="122">
        <f t="shared" si="475"/>
        <v>4.8245410896515526E-3</v>
      </c>
      <c r="N118" s="122">
        <f t="shared" si="475"/>
        <v>2.7038011177166542E-3</v>
      </c>
      <c r="O118" s="122">
        <f t="shared" si="475"/>
        <v>2.7038011177166542E-3</v>
      </c>
      <c r="P118" s="122">
        <f t="shared" si="475"/>
        <v>2.7038011177166542E-3</v>
      </c>
      <c r="Q118" s="122">
        <f t="shared" si="475"/>
        <v>2.7038011177166542E-3</v>
      </c>
      <c r="R118" s="122">
        <f t="shared" si="475"/>
        <v>2.7038011177166542E-3</v>
      </c>
      <c r="S118" s="122">
        <f t="shared" si="475"/>
        <v>2.7038011177166542E-3</v>
      </c>
      <c r="T118" s="122">
        <f t="shared" si="475"/>
        <v>2.7038011177166542E-3</v>
      </c>
      <c r="U118" s="122">
        <f t="shared" si="475"/>
        <v>2.7038011177166542E-3</v>
      </c>
      <c r="V118" s="122">
        <f t="shared" si="475"/>
        <v>2.7038011177166542E-3</v>
      </c>
      <c r="W118" s="122">
        <f t="shared" si="475"/>
        <v>2.7038011177166542E-3</v>
      </c>
      <c r="X118" s="122">
        <f t="shared" si="475"/>
        <v>2.7038011177166542E-3</v>
      </c>
      <c r="Y118" s="122">
        <f t="shared" si="475"/>
        <v>2.7038011177166542E-3</v>
      </c>
      <c r="Z118" s="122">
        <f t="shared" si="475"/>
        <v>2.2384514530558799E-3</v>
      </c>
      <c r="AA118" s="122">
        <f t="shared" si="475"/>
        <v>2.2384514530558799E-3</v>
      </c>
      <c r="AB118" s="122">
        <f t="shared" si="475"/>
        <v>2.2384514530558799E-3</v>
      </c>
      <c r="AC118" s="122">
        <f t="shared" si="475"/>
        <v>2.2384514530558799E-3</v>
      </c>
      <c r="AD118" s="122">
        <f t="shared" si="475"/>
        <v>2.2384514530558799E-3</v>
      </c>
      <c r="AE118" s="122">
        <f t="shared" si="475"/>
        <v>2.2384514530558799E-3</v>
      </c>
      <c r="AF118" s="122">
        <f t="shared" si="475"/>
        <v>2.2384514530558799E-3</v>
      </c>
      <c r="AG118" s="122">
        <f t="shared" si="475"/>
        <v>2.2384514530558799E-3</v>
      </c>
      <c r="AH118" s="122">
        <f t="shared" si="475"/>
        <v>2.2384514530558799E-3</v>
      </c>
      <c r="AI118" s="122">
        <f t="shared" si="475"/>
        <v>2.2384514530558799E-3</v>
      </c>
      <c r="AJ118" s="122">
        <f t="shared" si="475"/>
        <v>2.2384514530558799E-3</v>
      </c>
      <c r="AK118" s="122">
        <f t="shared" si="475"/>
        <v>2.2384514530558799E-3</v>
      </c>
      <c r="AL118" s="122">
        <f t="shared" ref="AL118:BI118" si="476">AL104/AL$58</f>
        <v>2.4511043410961886E-3</v>
      </c>
      <c r="AM118" s="122">
        <f t="shared" si="476"/>
        <v>2.4511043410961886E-3</v>
      </c>
      <c r="AN118" s="122">
        <f t="shared" si="476"/>
        <v>2.4511043410961886E-3</v>
      </c>
      <c r="AO118" s="122">
        <f t="shared" si="476"/>
        <v>2.4511043410961886E-3</v>
      </c>
      <c r="AP118" s="122">
        <f t="shared" si="476"/>
        <v>2.4511043410961886E-3</v>
      </c>
      <c r="AQ118" s="122">
        <f t="shared" si="476"/>
        <v>2.4511043410961886E-3</v>
      </c>
      <c r="AR118" s="122">
        <f t="shared" si="476"/>
        <v>2.4511043410961886E-3</v>
      </c>
      <c r="AS118" s="122">
        <f t="shared" si="476"/>
        <v>2.4511043410961886E-3</v>
      </c>
      <c r="AT118" s="122">
        <f t="shared" si="476"/>
        <v>2.4511043410961886E-3</v>
      </c>
      <c r="AU118" s="122">
        <f t="shared" si="476"/>
        <v>2.4511043410961886E-3</v>
      </c>
      <c r="AV118" s="122">
        <f t="shared" si="476"/>
        <v>2.4511043410961886E-3</v>
      </c>
      <c r="AW118" s="122">
        <f t="shared" si="476"/>
        <v>2.4511043410961886E-3</v>
      </c>
      <c r="AX118" s="122">
        <f t="shared" si="476"/>
        <v>2.6839592535003267E-3</v>
      </c>
      <c r="AY118" s="122">
        <f t="shared" si="476"/>
        <v>2.6839592535003267E-3</v>
      </c>
      <c r="AZ118" s="122">
        <f t="shared" si="476"/>
        <v>2.6839592535003267E-3</v>
      </c>
      <c r="BA118" s="122">
        <f t="shared" si="476"/>
        <v>2.6839592535003267E-3</v>
      </c>
      <c r="BB118" s="122">
        <f t="shared" si="476"/>
        <v>2.6839592535003267E-3</v>
      </c>
      <c r="BC118" s="122">
        <f t="shared" si="476"/>
        <v>2.6839592535003267E-3</v>
      </c>
      <c r="BD118" s="122">
        <f t="shared" si="476"/>
        <v>2.6839592535003267E-3</v>
      </c>
      <c r="BE118" s="122">
        <f t="shared" si="476"/>
        <v>2.6839592535003267E-3</v>
      </c>
      <c r="BF118" s="122">
        <f t="shared" si="476"/>
        <v>2.6839592535003267E-3</v>
      </c>
      <c r="BG118" s="122">
        <f t="shared" si="476"/>
        <v>2.6839592535003267E-3</v>
      </c>
      <c r="BH118" s="122">
        <f t="shared" si="476"/>
        <v>2.6839592535003267E-3</v>
      </c>
      <c r="BI118" s="122">
        <f t="shared" si="476"/>
        <v>2.6839592535003267E-3</v>
      </c>
    </row>
    <row r="119" spans="1:61" ht="15.75" customHeight="1" x14ac:dyDescent="0.35">
      <c r="A119" s="1" t="s">
        <v>147</v>
      </c>
      <c r="B119" s="123">
        <v>3.5000000000000003E-2</v>
      </c>
      <c r="C119" s="123">
        <f t="shared" ref="C119:Y119" si="477">B119</f>
        <v>3.5000000000000003E-2</v>
      </c>
      <c r="D119" s="123">
        <f t="shared" si="477"/>
        <v>3.5000000000000003E-2</v>
      </c>
      <c r="E119" s="123">
        <f t="shared" si="477"/>
        <v>3.5000000000000003E-2</v>
      </c>
      <c r="F119" s="123">
        <f t="shared" si="477"/>
        <v>3.5000000000000003E-2</v>
      </c>
      <c r="G119" s="123">
        <f t="shared" si="477"/>
        <v>3.5000000000000003E-2</v>
      </c>
      <c r="H119" s="123">
        <f t="shared" si="477"/>
        <v>3.5000000000000003E-2</v>
      </c>
      <c r="I119" s="123">
        <f t="shared" si="477"/>
        <v>3.5000000000000003E-2</v>
      </c>
      <c r="J119" s="123">
        <f t="shared" si="477"/>
        <v>3.5000000000000003E-2</v>
      </c>
      <c r="K119" s="123">
        <f t="shared" si="477"/>
        <v>3.5000000000000003E-2</v>
      </c>
      <c r="L119" s="123">
        <f t="shared" si="477"/>
        <v>3.5000000000000003E-2</v>
      </c>
      <c r="M119" s="123">
        <f t="shared" si="477"/>
        <v>3.5000000000000003E-2</v>
      </c>
      <c r="N119" s="123">
        <f t="shared" si="477"/>
        <v>3.5000000000000003E-2</v>
      </c>
      <c r="O119" s="123">
        <f t="shared" si="477"/>
        <v>3.5000000000000003E-2</v>
      </c>
      <c r="P119" s="123">
        <f t="shared" si="477"/>
        <v>3.5000000000000003E-2</v>
      </c>
      <c r="Q119" s="123">
        <f t="shared" si="477"/>
        <v>3.5000000000000003E-2</v>
      </c>
      <c r="R119" s="123">
        <f t="shared" si="477"/>
        <v>3.5000000000000003E-2</v>
      </c>
      <c r="S119" s="123">
        <f t="shared" si="477"/>
        <v>3.5000000000000003E-2</v>
      </c>
      <c r="T119" s="123">
        <f t="shared" si="477"/>
        <v>3.5000000000000003E-2</v>
      </c>
      <c r="U119" s="123">
        <f t="shared" si="477"/>
        <v>3.5000000000000003E-2</v>
      </c>
      <c r="V119" s="123">
        <f t="shared" si="477"/>
        <v>3.5000000000000003E-2</v>
      </c>
      <c r="W119" s="123">
        <f t="shared" si="477"/>
        <v>3.5000000000000003E-2</v>
      </c>
      <c r="X119" s="123">
        <f t="shared" si="477"/>
        <v>3.5000000000000003E-2</v>
      </c>
      <c r="Y119" s="123">
        <f t="shared" si="477"/>
        <v>3.5000000000000003E-2</v>
      </c>
      <c r="Z119" s="123">
        <f>Y119-0.5%</f>
        <v>3.0000000000000002E-2</v>
      </c>
      <c r="AA119" s="123">
        <f t="shared" ref="AA119:AK119" si="478">Z119</f>
        <v>3.0000000000000002E-2</v>
      </c>
      <c r="AB119" s="123">
        <f t="shared" si="478"/>
        <v>3.0000000000000002E-2</v>
      </c>
      <c r="AC119" s="123">
        <f t="shared" si="478"/>
        <v>3.0000000000000002E-2</v>
      </c>
      <c r="AD119" s="123">
        <f t="shared" si="478"/>
        <v>3.0000000000000002E-2</v>
      </c>
      <c r="AE119" s="123">
        <f t="shared" si="478"/>
        <v>3.0000000000000002E-2</v>
      </c>
      <c r="AF119" s="123">
        <f t="shared" si="478"/>
        <v>3.0000000000000002E-2</v>
      </c>
      <c r="AG119" s="123">
        <f t="shared" si="478"/>
        <v>3.0000000000000002E-2</v>
      </c>
      <c r="AH119" s="123">
        <f t="shared" si="478"/>
        <v>3.0000000000000002E-2</v>
      </c>
      <c r="AI119" s="123">
        <f t="shared" si="478"/>
        <v>3.0000000000000002E-2</v>
      </c>
      <c r="AJ119" s="123">
        <f t="shared" si="478"/>
        <v>3.0000000000000002E-2</v>
      </c>
      <c r="AK119" s="123">
        <f t="shared" si="478"/>
        <v>3.0000000000000002E-2</v>
      </c>
      <c r="AL119" s="123">
        <f t="shared" ref="AL119" si="479">AK119</f>
        <v>3.0000000000000002E-2</v>
      </c>
      <c r="AM119" s="123">
        <f t="shared" ref="AM119" si="480">AL119</f>
        <v>3.0000000000000002E-2</v>
      </c>
      <c r="AN119" s="123">
        <f t="shared" ref="AN119" si="481">AM119</f>
        <v>3.0000000000000002E-2</v>
      </c>
      <c r="AO119" s="123">
        <f t="shared" ref="AO119" si="482">AN119</f>
        <v>3.0000000000000002E-2</v>
      </c>
      <c r="AP119" s="123">
        <f t="shared" ref="AP119" si="483">AO119</f>
        <v>3.0000000000000002E-2</v>
      </c>
      <c r="AQ119" s="123">
        <f t="shared" ref="AQ119" si="484">AP119</f>
        <v>3.0000000000000002E-2</v>
      </c>
      <c r="AR119" s="123">
        <f t="shared" ref="AR119" si="485">AQ119</f>
        <v>3.0000000000000002E-2</v>
      </c>
      <c r="AS119" s="123">
        <f t="shared" ref="AS119" si="486">AR119</f>
        <v>3.0000000000000002E-2</v>
      </c>
      <c r="AT119" s="123">
        <f t="shared" ref="AT119" si="487">AS119</f>
        <v>3.0000000000000002E-2</v>
      </c>
      <c r="AU119" s="123">
        <f t="shared" ref="AU119" si="488">AT119</f>
        <v>3.0000000000000002E-2</v>
      </c>
      <c r="AV119" s="123">
        <f t="shared" ref="AV119" si="489">AU119</f>
        <v>3.0000000000000002E-2</v>
      </c>
      <c r="AW119" s="123">
        <f t="shared" ref="AW119" si="490">AV119</f>
        <v>3.0000000000000002E-2</v>
      </c>
      <c r="AX119" s="123">
        <f t="shared" ref="AX119" si="491">AW119</f>
        <v>3.0000000000000002E-2</v>
      </c>
      <c r="AY119" s="123">
        <f t="shared" ref="AY119" si="492">AX119</f>
        <v>3.0000000000000002E-2</v>
      </c>
      <c r="AZ119" s="123">
        <f t="shared" ref="AZ119" si="493">AY119</f>
        <v>3.0000000000000002E-2</v>
      </c>
      <c r="BA119" s="123">
        <f t="shared" ref="BA119" si="494">AZ119</f>
        <v>3.0000000000000002E-2</v>
      </c>
      <c r="BB119" s="123">
        <f t="shared" ref="BB119" si="495">BA119</f>
        <v>3.0000000000000002E-2</v>
      </c>
      <c r="BC119" s="123">
        <f t="shared" ref="BC119" si="496">BB119</f>
        <v>3.0000000000000002E-2</v>
      </c>
      <c r="BD119" s="123">
        <f t="shared" ref="BD119" si="497">BC119</f>
        <v>3.0000000000000002E-2</v>
      </c>
      <c r="BE119" s="123">
        <f t="shared" ref="BE119" si="498">BD119</f>
        <v>3.0000000000000002E-2</v>
      </c>
      <c r="BF119" s="123">
        <f t="shared" ref="BF119" si="499">BE119</f>
        <v>3.0000000000000002E-2</v>
      </c>
      <c r="BG119" s="123">
        <f t="shared" ref="BG119" si="500">BF119</f>
        <v>3.0000000000000002E-2</v>
      </c>
      <c r="BH119" s="123">
        <f t="shared" ref="BH119" si="501">BG119</f>
        <v>3.0000000000000002E-2</v>
      </c>
      <c r="BI119" s="123">
        <f t="shared" ref="BI119" si="502">BH119</f>
        <v>3.0000000000000002E-2</v>
      </c>
    </row>
    <row r="120" spans="1:61" ht="15.75" customHeight="1" x14ac:dyDescent="0.35">
      <c r="A120" s="1" t="s">
        <v>149</v>
      </c>
      <c r="B120" s="122">
        <f>B107/B$42</f>
        <v>0.41686708353375018</v>
      </c>
      <c r="C120" s="122">
        <f t="shared" ref="C120:AK120" si="503">C107/C$58</f>
        <v>0.16571634715280195</v>
      </c>
      <c r="D120" s="122">
        <f t="shared" si="503"/>
        <v>0.11396266144893004</v>
      </c>
      <c r="E120" s="122">
        <f t="shared" si="503"/>
        <v>7.8535138433284399E-2</v>
      </c>
      <c r="F120" s="122">
        <f t="shared" si="503"/>
        <v>5.0296585422850162E-2</v>
      </c>
      <c r="G120" s="122">
        <f t="shared" si="503"/>
        <v>3.8585497225331736E-2</v>
      </c>
      <c r="H120" s="122">
        <f t="shared" si="503"/>
        <v>3.5772228863015475E-2</v>
      </c>
      <c r="I120" s="122">
        <f t="shared" si="503"/>
        <v>3.5772228863015475E-2</v>
      </c>
      <c r="J120" s="122">
        <f t="shared" si="503"/>
        <v>4.1812689443646786E-2</v>
      </c>
      <c r="K120" s="122">
        <f t="shared" si="503"/>
        <v>3.5096206801968843E-2</v>
      </c>
      <c r="L120" s="122">
        <f t="shared" si="503"/>
        <v>3.4308449854505783E-2</v>
      </c>
      <c r="M120" s="122">
        <f t="shared" si="503"/>
        <v>4.1812689443646786E-2</v>
      </c>
      <c r="N120" s="122">
        <f t="shared" si="503"/>
        <v>2.3432943020211004E-2</v>
      </c>
      <c r="O120" s="122">
        <f t="shared" si="503"/>
        <v>2.3432943020211004E-2</v>
      </c>
      <c r="P120" s="122">
        <f t="shared" si="503"/>
        <v>2.3432943020211004E-2</v>
      </c>
      <c r="Q120" s="122">
        <f t="shared" si="503"/>
        <v>2.3432943020211004E-2</v>
      </c>
      <c r="R120" s="122">
        <f t="shared" si="503"/>
        <v>2.3432943020211004E-2</v>
      </c>
      <c r="S120" s="122">
        <f t="shared" si="503"/>
        <v>2.3432943020211004E-2</v>
      </c>
      <c r="T120" s="122">
        <f t="shared" si="503"/>
        <v>2.3432943020211004E-2</v>
      </c>
      <c r="U120" s="122">
        <f t="shared" si="503"/>
        <v>2.3432943020211004E-2</v>
      </c>
      <c r="V120" s="122">
        <f t="shared" si="503"/>
        <v>2.3432943020211004E-2</v>
      </c>
      <c r="W120" s="122">
        <f t="shared" si="503"/>
        <v>2.3432943020211004E-2</v>
      </c>
      <c r="X120" s="122">
        <f t="shared" si="503"/>
        <v>2.3432943020211004E-2</v>
      </c>
      <c r="Y120" s="122">
        <f t="shared" si="503"/>
        <v>2.3432943020211004E-2</v>
      </c>
      <c r="Z120" s="122">
        <f t="shared" si="503"/>
        <v>1.9399912593150961E-2</v>
      </c>
      <c r="AA120" s="122">
        <f t="shared" si="503"/>
        <v>1.9399912593150961E-2</v>
      </c>
      <c r="AB120" s="122">
        <f t="shared" si="503"/>
        <v>1.9399912593150961E-2</v>
      </c>
      <c r="AC120" s="122">
        <f t="shared" si="503"/>
        <v>1.9399912593150961E-2</v>
      </c>
      <c r="AD120" s="122">
        <f t="shared" si="503"/>
        <v>1.9399912593150961E-2</v>
      </c>
      <c r="AE120" s="122">
        <f t="shared" si="503"/>
        <v>1.9399912593150961E-2</v>
      </c>
      <c r="AF120" s="122">
        <f t="shared" si="503"/>
        <v>1.9399912593150961E-2</v>
      </c>
      <c r="AG120" s="122">
        <f t="shared" si="503"/>
        <v>1.9399912593150961E-2</v>
      </c>
      <c r="AH120" s="122">
        <f t="shared" si="503"/>
        <v>1.9399912593150961E-2</v>
      </c>
      <c r="AI120" s="122">
        <f t="shared" si="503"/>
        <v>1.9399912593150961E-2</v>
      </c>
      <c r="AJ120" s="122">
        <f t="shared" si="503"/>
        <v>1.9399912593150961E-2</v>
      </c>
      <c r="AK120" s="122">
        <f t="shared" si="503"/>
        <v>1.9399912593150961E-2</v>
      </c>
      <c r="AL120" s="122">
        <f t="shared" ref="AL120:BI120" si="504">AL107/AL$58</f>
        <v>2.1242904289500302E-2</v>
      </c>
      <c r="AM120" s="122">
        <f t="shared" si="504"/>
        <v>2.1242904289500302E-2</v>
      </c>
      <c r="AN120" s="122">
        <f t="shared" si="504"/>
        <v>2.1242904289500302E-2</v>
      </c>
      <c r="AO120" s="122">
        <f t="shared" si="504"/>
        <v>2.1242904289500302E-2</v>
      </c>
      <c r="AP120" s="122">
        <f t="shared" si="504"/>
        <v>2.1242904289500302E-2</v>
      </c>
      <c r="AQ120" s="122">
        <f t="shared" si="504"/>
        <v>2.1242904289500302E-2</v>
      </c>
      <c r="AR120" s="122">
        <f t="shared" si="504"/>
        <v>2.1242904289500302E-2</v>
      </c>
      <c r="AS120" s="122">
        <f t="shared" si="504"/>
        <v>2.1242904289500302E-2</v>
      </c>
      <c r="AT120" s="122">
        <f t="shared" si="504"/>
        <v>2.1242904289500302E-2</v>
      </c>
      <c r="AU120" s="122">
        <f t="shared" si="504"/>
        <v>2.1242904289500302E-2</v>
      </c>
      <c r="AV120" s="122">
        <f t="shared" si="504"/>
        <v>2.1242904289500302E-2</v>
      </c>
      <c r="AW120" s="122">
        <f t="shared" si="504"/>
        <v>2.1242904289500302E-2</v>
      </c>
      <c r="AX120" s="122">
        <f t="shared" si="504"/>
        <v>2.3260980197002831E-2</v>
      </c>
      <c r="AY120" s="122">
        <f t="shared" si="504"/>
        <v>2.3260980197002831E-2</v>
      </c>
      <c r="AZ120" s="122">
        <f t="shared" si="504"/>
        <v>2.3260980197002831E-2</v>
      </c>
      <c r="BA120" s="122">
        <f t="shared" si="504"/>
        <v>2.3260980197002831E-2</v>
      </c>
      <c r="BB120" s="122">
        <f t="shared" si="504"/>
        <v>2.3260980197002831E-2</v>
      </c>
      <c r="BC120" s="122">
        <f t="shared" si="504"/>
        <v>2.3260980197002831E-2</v>
      </c>
      <c r="BD120" s="122">
        <f t="shared" si="504"/>
        <v>2.3260980197002831E-2</v>
      </c>
      <c r="BE120" s="122">
        <f t="shared" si="504"/>
        <v>2.3260980197002831E-2</v>
      </c>
      <c r="BF120" s="122">
        <f t="shared" si="504"/>
        <v>2.3260980197002831E-2</v>
      </c>
      <c r="BG120" s="122">
        <f t="shared" si="504"/>
        <v>2.3260980197002831E-2</v>
      </c>
      <c r="BH120" s="122">
        <f t="shared" si="504"/>
        <v>2.3260980197002831E-2</v>
      </c>
      <c r="BI120" s="122">
        <f t="shared" si="504"/>
        <v>2.3260980197002831E-2</v>
      </c>
    </row>
    <row r="121" spans="1:61" ht="15.75" customHeight="1" x14ac:dyDescent="0.35">
      <c r="A121" s="1" t="s">
        <v>150</v>
      </c>
      <c r="B121" s="122">
        <f t="shared" ref="B121:B122" si="505">B110/B$42</f>
        <v>8.5618085618085621E-2</v>
      </c>
      <c r="C121" s="122">
        <f t="shared" ref="C121:AK121" si="506">C110/C$58</f>
        <v>3.4035588222921631E-2</v>
      </c>
      <c r="D121" s="122">
        <f t="shared" si="506"/>
        <v>2.3406177389895633E-2</v>
      </c>
      <c r="E121" s="122">
        <f t="shared" si="506"/>
        <v>1.6129909201297643E-2</v>
      </c>
      <c r="F121" s="122">
        <f t="shared" si="506"/>
        <v>1.0330144852231533E-2</v>
      </c>
      <c r="G121" s="122">
        <f t="shared" si="506"/>
        <v>7.9248675070489032E-3</v>
      </c>
      <c r="H121" s="122">
        <f t="shared" si="506"/>
        <v>7.3470654664808711E-3</v>
      </c>
      <c r="I121" s="122">
        <f t="shared" si="506"/>
        <v>7.3470654664808711E-3</v>
      </c>
      <c r="J121" s="122">
        <f t="shared" si="506"/>
        <v>8.5876831395797631E-3</v>
      </c>
      <c r="K121" s="122">
        <f t="shared" si="506"/>
        <v>7.2082209354812935E-3</v>
      </c>
      <c r="L121" s="122">
        <f t="shared" si="506"/>
        <v>7.0464277778100335E-3</v>
      </c>
      <c r="M121" s="122">
        <f t="shared" si="506"/>
        <v>8.5876831395797631E-3</v>
      </c>
      <c r="N121" s="122">
        <f t="shared" si="506"/>
        <v>4.8127659895356445E-3</v>
      </c>
      <c r="O121" s="122">
        <f t="shared" si="506"/>
        <v>4.8127659895356445E-3</v>
      </c>
      <c r="P121" s="122">
        <f t="shared" si="506"/>
        <v>4.8127659895356445E-3</v>
      </c>
      <c r="Q121" s="122">
        <f t="shared" si="506"/>
        <v>4.8127659895356445E-3</v>
      </c>
      <c r="R121" s="122">
        <f t="shared" si="506"/>
        <v>4.8127659895356445E-3</v>
      </c>
      <c r="S121" s="122">
        <f t="shared" si="506"/>
        <v>4.8127659895356445E-3</v>
      </c>
      <c r="T121" s="122">
        <f t="shared" si="506"/>
        <v>4.8127659895356445E-3</v>
      </c>
      <c r="U121" s="122">
        <f t="shared" si="506"/>
        <v>4.8127659895356445E-3</v>
      </c>
      <c r="V121" s="122">
        <f t="shared" si="506"/>
        <v>4.8127659895356445E-3</v>
      </c>
      <c r="W121" s="122">
        <f t="shared" si="506"/>
        <v>4.8127659895356445E-3</v>
      </c>
      <c r="X121" s="122">
        <f t="shared" si="506"/>
        <v>4.8127659895356445E-3</v>
      </c>
      <c r="Y121" s="122">
        <f t="shared" si="506"/>
        <v>4.8127659895356445E-3</v>
      </c>
      <c r="Z121" s="122">
        <f t="shared" si="506"/>
        <v>3.9844435864394663E-3</v>
      </c>
      <c r="AA121" s="122">
        <f t="shared" si="506"/>
        <v>3.9844435864394663E-3</v>
      </c>
      <c r="AB121" s="122">
        <f t="shared" si="506"/>
        <v>3.9844435864394663E-3</v>
      </c>
      <c r="AC121" s="122">
        <f t="shared" si="506"/>
        <v>3.9844435864394663E-3</v>
      </c>
      <c r="AD121" s="122">
        <f t="shared" si="506"/>
        <v>3.9844435864394663E-3</v>
      </c>
      <c r="AE121" s="122">
        <f t="shared" si="506"/>
        <v>3.9844435864394663E-3</v>
      </c>
      <c r="AF121" s="122">
        <f t="shared" si="506"/>
        <v>3.9844435864394663E-3</v>
      </c>
      <c r="AG121" s="122">
        <f t="shared" si="506"/>
        <v>3.9844435864394663E-3</v>
      </c>
      <c r="AH121" s="122">
        <f t="shared" si="506"/>
        <v>3.9844435864394663E-3</v>
      </c>
      <c r="AI121" s="122">
        <f t="shared" si="506"/>
        <v>3.9844435864394663E-3</v>
      </c>
      <c r="AJ121" s="122">
        <f t="shared" si="506"/>
        <v>3.9844435864394663E-3</v>
      </c>
      <c r="AK121" s="122">
        <f t="shared" si="506"/>
        <v>3.9844435864394663E-3</v>
      </c>
      <c r="AL121" s="122">
        <f t="shared" ref="AL121:BI121" si="507">AL110/AL$58</f>
        <v>4.362965727151215E-3</v>
      </c>
      <c r="AM121" s="122">
        <f t="shared" si="507"/>
        <v>4.362965727151215E-3</v>
      </c>
      <c r="AN121" s="122">
        <f t="shared" si="507"/>
        <v>4.362965727151215E-3</v>
      </c>
      <c r="AO121" s="122">
        <f t="shared" si="507"/>
        <v>4.362965727151215E-3</v>
      </c>
      <c r="AP121" s="122">
        <f t="shared" si="507"/>
        <v>4.362965727151215E-3</v>
      </c>
      <c r="AQ121" s="122">
        <f t="shared" si="507"/>
        <v>4.362965727151215E-3</v>
      </c>
      <c r="AR121" s="122">
        <f t="shared" si="507"/>
        <v>4.362965727151215E-3</v>
      </c>
      <c r="AS121" s="122">
        <f t="shared" si="507"/>
        <v>4.362965727151215E-3</v>
      </c>
      <c r="AT121" s="122">
        <f t="shared" si="507"/>
        <v>4.362965727151215E-3</v>
      </c>
      <c r="AU121" s="122">
        <f t="shared" si="507"/>
        <v>4.362965727151215E-3</v>
      </c>
      <c r="AV121" s="122">
        <f t="shared" si="507"/>
        <v>4.362965727151215E-3</v>
      </c>
      <c r="AW121" s="122">
        <f t="shared" si="507"/>
        <v>4.362965727151215E-3</v>
      </c>
      <c r="AX121" s="122">
        <f t="shared" si="507"/>
        <v>4.7774474712305804E-3</v>
      </c>
      <c r="AY121" s="122">
        <f t="shared" si="507"/>
        <v>4.7774474712305804E-3</v>
      </c>
      <c r="AZ121" s="122">
        <f t="shared" si="507"/>
        <v>4.7774474712305804E-3</v>
      </c>
      <c r="BA121" s="122">
        <f t="shared" si="507"/>
        <v>4.7774474712305804E-3</v>
      </c>
      <c r="BB121" s="122">
        <f t="shared" si="507"/>
        <v>4.7774474712305804E-3</v>
      </c>
      <c r="BC121" s="122">
        <f t="shared" si="507"/>
        <v>4.7774474712305804E-3</v>
      </c>
      <c r="BD121" s="122">
        <f t="shared" si="507"/>
        <v>4.7774474712305804E-3</v>
      </c>
      <c r="BE121" s="122">
        <f t="shared" si="507"/>
        <v>4.7774474712305804E-3</v>
      </c>
      <c r="BF121" s="122">
        <f t="shared" si="507"/>
        <v>4.7774474712305804E-3</v>
      </c>
      <c r="BG121" s="122">
        <f t="shared" si="507"/>
        <v>4.7774474712305804E-3</v>
      </c>
      <c r="BH121" s="122">
        <f t="shared" si="507"/>
        <v>4.7774474712305804E-3</v>
      </c>
      <c r="BI121" s="122">
        <f t="shared" si="507"/>
        <v>4.7774474712305804E-3</v>
      </c>
    </row>
    <row r="122" spans="1:61" ht="15.75" customHeight="1" x14ac:dyDescent="0.35">
      <c r="A122" s="76" t="s">
        <v>151</v>
      </c>
      <c r="B122" s="124">
        <f t="shared" si="505"/>
        <v>9.251242584575918E-2</v>
      </c>
      <c r="C122" s="124">
        <f t="shared" ref="C122:AK122" si="508">C111/C$58</f>
        <v>3.694960387419325E-2</v>
      </c>
      <c r="D122" s="124">
        <f t="shared" si="508"/>
        <v>2.5583459897635229E-2</v>
      </c>
      <c r="E122" s="124">
        <f t="shared" si="508"/>
        <v>1.7803663060091464E-2</v>
      </c>
      <c r="F122" s="124">
        <f t="shared" si="508"/>
        <v>1.1551925981997304E-2</v>
      </c>
      <c r="G122" s="124">
        <f t="shared" si="508"/>
        <v>9.2635913827503746E-3</v>
      </c>
      <c r="H122" s="124">
        <f t="shared" si="508"/>
        <v>8.7364662559647911E-3</v>
      </c>
      <c r="I122" s="124">
        <f t="shared" si="508"/>
        <v>8.8847495191845538E-3</v>
      </c>
      <c r="J122" s="124">
        <f t="shared" si="508"/>
        <v>1.0558341106205087E-2</v>
      </c>
      <c r="K122" s="124">
        <f t="shared" si="508"/>
        <v>9.0078079251194512E-3</v>
      </c>
      <c r="L122" s="124">
        <f t="shared" si="508"/>
        <v>8.947837476826398E-3</v>
      </c>
      <c r="M122" s="124">
        <f t="shared" si="508"/>
        <v>1.1344997669210589E-2</v>
      </c>
      <c r="N122" s="124">
        <f t="shared" si="508"/>
        <v>5.9949533598992657E-3</v>
      </c>
      <c r="O122" s="124">
        <f t="shared" si="508"/>
        <v>6.156843992582775E-3</v>
      </c>
      <c r="P122" s="124">
        <f t="shared" si="508"/>
        <v>6.3187346252662827E-3</v>
      </c>
      <c r="Q122" s="124">
        <f t="shared" si="508"/>
        <v>6.480625257949792E-3</v>
      </c>
      <c r="R122" s="124">
        <f t="shared" si="508"/>
        <v>6.6425158906333005E-3</v>
      </c>
      <c r="S122" s="124">
        <f t="shared" si="508"/>
        <v>6.9415258970236425E-3</v>
      </c>
      <c r="T122" s="124">
        <f t="shared" si="508"/>
        <v>7.103416529707151E-3</v>
      </c>
      <c r="U122" s="124">
        <f t="shared" si="508"/>
        <v>7.2653071623906586E-3</v>
      </c>
      <c r="V122" s="124">
        <f t="shared" si="508"/>
        <v>7.4271977950741679E-3</v>
      </c>
      <c r="W122" s="124">
        <f t="shared" si="508"/>
        <v>7.5890884277576764E-3</v>
      </c>
      <c r="X122" s="124">
        <f t="shared" si="508"/>
        <v>7.7509790604411849E-3</v>
      </c>
      <c r="Y122" s="124">
        <f t="shared" si="508"/>
        <v>8.0499890668315269E-3</v>
      </c>
      <c r="Z122" s="124">
        <f t="shared" si="508"/>
        <v>6.2471438225853377E-3</v>
      </c>
      <c r="AA122" s="124">
        <f t="shared" si="508"/>
        <v>6.4079770967157513E-3</v>
      </c>
      <c r="AB122" s="124">
        <f t="shared" si="508"/>
        <v>6.568810370846165E-3</v>
      </c>
      <c r="AC122" s="124">
        <f t="shared" si="508"/>
        <v>6.7296436449765795E-3</v>
      </c>
      <c r="AD122" s="124">
        <f t="shared" si="508"/>
        <v>6.8904769191069941E-3</v>
      </c>
      <c r="AE122" s="124">
        <f t="shared" si="508"/>
        <v>7.1549812769694399E-3</v>
      </c>
      <c r="AF122" s="124">
        <f t="shared" si="508"/>
        <v>7.3158145510998527E-3</v>
      </c>
      <c r="AG122" s="124">
        <f t="shared" si="508"/>
        <v>7.4766478252302655E-3</v>
      </c>
      <c r="AH122" s="124">
        <f t="shared" si="508"/>
        <v>7.6374810993606792E-3</v>
      </c>
      <c r="AI122" s="124">
        <f t="shared" si="508"/>
        <v>7.798314373491092E-3</v>
      </c>
      <c r="AJ122" s="124">
        <f t="shared" si="508"/>
        <v>7.9591476476215048E-3</v>
      </c>
      <c r="AK122" s="124">
        <f t="shared" si="508"/>
        <v>8.2236520054839515E-3</v>
      </c>
      <c r="AL122" s="124">
        <f t="shared" ref="AL122:BI122" si="509">AL111/AL$58</f>
        <v>8.3997644406567529E-3</v>
      </c>
      <c r="AM122" s="124">
        <f t="shared" si="509"/>
        <v>8.5758768758295561E-3</v>
      </c>
      <c r="AN122" s="124">
        <f t="shared" si="509"/>
        <v>8.7519893110023592E-3</v>
      </c>
      <c r="AO122" s="124">
        <f t="shared" si="509"/>
        <v>8.9281017461751624E-3</v>
      </c>
      <c r="AP122" s="124">
        <f t="shared" si="509"/>
        <v>9.1042141813479638E-3</v>
      </c>
      <c r="AQ122" s="124">
        <f t="shared" si="509"/>
        <v>9.3839977002528E-3</v>
      </c>
      <c r="AR122" s="124">
        <f t="shared" si="509"/>
        <v>9.5601101354256014E-3</v>
      </c>
      <c r="AS122" s="124">
        <f t="shared" si="509"/>
        <v>9.7362225705984046E-3</v>
      </c>
      <c r="AT122" s="124">
        <f t="shared" si="509"/>
        <v>9.9123350057712077E-3</v>
      </c>
      <c r="AU122" s="124">
        <f t="shared" si="509"/>
        <v>1.0088447440944011E-2</v>
      </c>
      <c r="AV122" s="124">
        <f t="shared" si="509"/>
        <v>1.0264559876116812E-2</v>
      </c>
      <c r="AW122" s="124">
        <f t="shared" si="509"/>
        <v>1.0544343395021648E-2</v>
      </c>
      <c r="AX122" s="124">
        <f t="shared" si="509"/>
        <v>1.0737186511535867E-2</v>
      </c>
      <c r="AY122" s="124">
        <f t="shared" si="509"/>
        <v>1.0930029628050085E-2</v>
      </c>
      <c r="AZ122" s="124">
        <f t="shared" si="509"/>
        <v>1.1122872744564305E-2</v>
      </c>
      <c r="BA122" s="124">
        <f t="shared" si="509"/>
        <v>1.1315715861078525E-2</v>
      </c>
      <c r="BB122" s="124">
        <f t="shared" si="509"/>
        <v>1.1508558977592745E-2</v>
      </c>
      <c r="BC122" s="124">
        <f t="shared" si="509"/>
        <v>1.1805073177838995E-2</v>
      </c>
      <c r="BD122" s="124">
        <f t="shared" si="509"/>
        <v>1.1997916294353213E-2</v>
      </c>
      <c r="BE122" s="124">
        <f t="shared" si="509"/>
        <v>1.2190759410867433E-2</v>
      </c>
      <c r="BF122" s="124">
        <f t="shared" si="509"/>
        <v>1.2383602527381653E-2</v>
      </c>
      <c r="BG122" s="124">
        <f t="shared" si="509"/>
        <v>1.2576445643895873E-2</v>
      </c>
      <c r="BH122" s="124">
        <f t="shared" si="509"/>
        <v>1.2769288760410091E-2</v>
      </c>
      <c r="BI122" s="124">
        <f t="shared" si="509"/>
        <v>1.2962131876924311E-2</v>
      </c>
    </row>
    <row r="123" spans="1:61" ht="15.75" customHeight="1" x14ac:dyDescent="0.35">
      <c r="A123" s="100" t="s">
        <v>64</v>
      </c>
      <c r="B123" s="125">
        <f t="shared" ref="B123:AK123" si="510">SUM(B118:B122)</f>
        <v>0.67809764309764309</v>
      </c>
      <c r="C123" s="125">
        <f t="shared" si="510"/>
        <v>0.29082265622908632</v>
      </c>
      <c r="D123" s="125">
        <f t="shared" si="510"/>
        <v>0.21110183659595283</v>
      </c>
      <c r="E123" s="125">
        <f t="shared" si="510"/>
        <v>0.15653045743697555</v>
      </c>
      <c r="F123" s="125">
        <f t="shared" si="510"/>
        <v>0.11298210842125403</v>
      </c>
      <c r="G123" s="125">
        <f t="shared" si="510"/>
        <v>9.5226128871900073E-2</v>
      </c>
      <c r="H123" s="125">
        <f t="shared" si="510"/>
        <v>9.0983325454270611E-2</v>
      </c>
      <c r="I123" s="125">
        <f t="shared" si="510"/>
        <v>9.1131608717490376E-2</v>
      </c>
      <c r="J123" s="125">
        <f t="shared" si="510"/>
        <v>0.10078325477908319</v>
      </c>
      <c r="K123" s="125">
        <f t="shared" si="510"/>
        <v>9.0361797985873682E-2</v>
      </c>
      <c r="L123" s="125">
        <f t="shared" si="510"/>
        <v>8.9261382400046732E-2</v>
      </c>
      <c r="M123" s="125">
        <f t="shared" si="510"/>
        <v>0.10156991134208869</v>
      </c>
      <c r="N123" s="125">
        <f t="shared" si="510"/>
        <v>7.1944463487362567E-2</v>
      </c>
      <c r="O123" s="125">
        <f t="shared" si="510"/>
        <v>7.2106354120046082E-2</v>
      </c>
      <c r="P123" s="125">
        <f t="shared" si="510"/>
        <v>7.2268244752729582E-2</v>
      </c>
      <c r="Q123" s="125">
        <f t="shared" si="510"/>
        <v>7.2430135385413097E-2</v>
      </c>
      <c r="R123" s="125">
        <f t="shared" si="510"/>
        <v>7.2592026018096611E-2</v>
      </c>
      <c r="S123" s="125">
        <f t="shared" si="510"/>
        <v>7.2891036024486947E-2</v>
      </c>
      <c r="T123" s="125">
        <f t="shared" si="510"/>
        <v>7.3052926657170461E-2</v>
      </c>
      <c r="U123" s="125">
        <f t="shared" si="510"/>
        <v>7.3214817289853962E-2</v>
      </c>
      <c r="V123" s="125">
        <f t="shared" si="510"/>
        <v>7.3376707922537476E-2</v>
      </c>
      <c r="W123" s="125">
        <f t="shared" si="510"/>
        <v>7.3538598555220977E-2</v>
      </c>
      <c r="X123" s="125">
        <f t="shared" si="510"/>
        <v>7.3700489187904492E-2</v>
      </c>
      <c r="Y123" s="125">
        <f t="shared" si="510"/>
        <v>7.3999499194294827E-2</v>
      </c>
      <c r="Z123" s="125">
        <f t="shared" si="510"/>
        <v>6.186995145523165E-2</v>
      </c>
      <c r="AA123" s="125">
        <f t="shared" si="510"/>
        <v>6.2030784729362062E-2</v>
      </c>
      <c r="AB123" s="125">
        <f t="shared" si="510"/>
        <v>6.2191618003492481E-2</v>
      </c>
      <c r="AC123" s="125">
        <f t="shared" si="510"/>
        <v>6.2352451277622893E-2</v>
      </c>
      <c r="AD123" s="125">
        <f t="shared" si="510"/>
        <v>6.2513284551753312E-2</v>
      </c>
      <c r="AE123" s="125">
        <f t="shared" si="510"/>
        <v>6.2777788909615759E-2</v>
      </c>
      <c r="AF123" s="125">
        <f t="shared" si="510"/>
        <v>6.2938622183746171E-2</v>
      </c>
      <c r="AG123" s="125">
        <f t="shared" si="510"/>
        <v>6.3099455457876583E-2</v>
      </c>
      <c r="AH123" s="125">
        <f t="shared" si="510"/>
        <v>6.3260288732006995E-2</v>
      </c>
      <c r="AI123" s="125">
        <f t="shared" si="510"/>
        <v>6.3421122006137406E-2</v>
      </c>
      <c r="AJ123" s="125">
        <f t="shared" si="510"/>
        <v>6.3581955280267818E-2</v>
      </c>
      <c r="AK123" s="125">
        <f t="shared" si="510"/>
        <v>6.3846459638130265E-2</v>
      </c>
      <c r="AL123" s="125">
        <f t="shared" ref="AL123:BI123" si="511">SUM(AL118:AL122)</f>
        <v>6.6456738798404469E-2</v>
      </c>
      <c r="AM123" s="125">
        <f t="shared" si="511"/>
        <v>6.6632851233577262E-2</v>
      </c>
      <c r="AN123" s="125">
        <f t="shared" si="511"/>
        <v>6.6808963668750068E-2</v>
      </c>
      <c r="AO123" s="125">
        <f t="shared" si="511"/>
        <v>6.6985076103922875E-2</v>
      </c>
      <c r="AP123" s="125">
        <f t="shared" si="511"/>
        <v>6.7161188539095668E-2</v>
      </c>
      <c r="AQ123" s="125">
        <f t="shared" si="511"/>
        <v>6.7440972058000509E-2</v>
      </c>
      <c r="AR123" s="125">
        <f t="shared" si="511"/>
        <v>6.7617084493173316E-2</v>
      </c>
      <c r="AS123" s="125">
        <f t="shared" si="511"/>
        <v>6.7793196928346122E-2</v>
      </c>
      <c r="AT123" s="125">
        <f t="shared" si="511"/>
        <v>6.7969309363518915E-2</v>
      </c>
      <c r="AU123" s="125">
        <f t="shared" si="511"/>
        <v>6.8145421798691722E-2</v>
      </c>
      <c r="AV123" s="125">
        <f t="shared" si="511"/>
        <v>6.8321534233864528E-2</v>
      </c>
      <c r="AW123" s="125">
        <f t="shared" si="511"/>
        <v>6.8601317752769356E-2</v>
      </c>
      <c r="AX123" s="125">
        <f t="shared" si="511"/>
        <v>7.1459573433269613E-2</v>
      </c>
      <c r="AY123" s="125">
        <f t="shared" si="511"/>
        <v>7.1652416549783826E-2</v>
      </c>
      <c r="AZ123" s="125">
        <f t="shared" si="511"/>
        <v>7.1845259666298039E-2</v>
      </c>
      <c r="BA123" s="125">
        <f t="shared" si="511"/>
        <v>7.2038102782812266E-2</v>
      </c>
      <c r="BB123" s="125">
        <f t="shared" si="511"/>
        <v>7.2230945899326493E-2</v>
      </c>
      <c r="BC123" s="125">
        <f t="shared" si="511"/>
        <v>7.2527460099572741E-2</v>
      </c>
      <c r="BD123" s="125">
        <f t="shared" si="511"/>
        <v>7.2720303216086954E-2</v>
      </c>
      <c r="BE123" s="125">
        <f t="shared" si="511"/>
        <v>7.2913146332601181E-2</v>
      </c>
      <c r="BF123" s="125">
        <f t="shared" si="511"/>
        <v>7.3105989449115394E-2</v>
      </c>
      <c r="BG123" s="125">
        <f t="shared" si="511"/>
        <v>7.3298832565629607E-2</v>
      </c>
      <c r="BH123" s="125">
        <f t="shared" si="511"/>
        <v>7.3491675682143834E-2</v>
      </c>
      <c r="BI123" s="125">
        <f t="shared" si="511"/>
        <v>7.3684518798658047E-2</v>
      </c>
    </row>
    <row r="124" spans="1:61" ht="15.75" customHeight="1" x14ac:dyDescent="0.35">
      <c r="A124" s="94"/>
      <c r="B124" s="126"/>
      <c r="C124" s="126"/>
      <c r="D124" s="126"/>
      <c r="E124" s="126"/>
      <c r="F124" s="126"/>
      <c r="G124" s="126"/>
      <c r="H124" s="126"/>
      <c r="I124" s="126"/>
      <c r="J124" s="126"/>
      <c r="K124" s="126"/>
      <c r="L124" s="126"/>
      <c r="M124" s="126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</row>
    <row r="125" spans="1:61" ht="15.75" customHeight="1" x14ac:dyDescent="0.35">
      <c r="A125" s="71" t="s">
        <v>153</v>
      </c>
      <c r="B125" s="88">
        <v>1</v>
      </c>
      <c r="C125" s="36">
        <f t="shared" ref="C125:AK125" si="512">B125</f>
        <v>1</v>
      </c>
      <c r="D125" s="36">
        <f t="shared" si="512"/>
        <v>1</v>
      </c>
      <c r="E125" s="36">
        <f t="shared" si="512"/>
        <v>1</v>
      </c>
      <c r="F125" s="36">
        <f t="shared" si="512"/>
        <v>1</v>
      </c>
      <c r="G125" s="36">
        <f t="shared" si="512"/>
        <v>1</v>
      </c>
      <c r="H125" s="36">
        <f t="shared" si="512"/>
        <v>1</v>
      </c>
      <c r="I125" s="36">
        <f t="shared" si="512"/>
        <v>1</v>
      </c>
      <c r="J125" s="36">
        <f t="shared" si="512"/>
        <v>1</v>
      </c>
      <c r="K125" s="36">
        <f t="shared" si="512"/>
        <v>1</v>
      </c>
      <c r="L125" s="36">
        <f t="shared" si="512"/>
        <v>1</v>
      </c>
      <c r="M125" s="36">
        <f t="shared" si="512"/>
        <v>1</v>
      </c>
      <c r="N125" s="36">
        <f t="shared" si="512"/>
        <v>1</v>
      </c>
      <c r="O125" s="36">
        <f t="shared" si="512"/>
        <v>1</v>
      </c>
      <c r="P125" s="36">
        <f t="shared" si="512"/>
        <v>1</v>
      </c>
      <c r="Q125" s="36">
        <f t="shared" si="512"/>
        <v>1</v>
      </c>
      <c r="R125" s="36">
        <f t="shared" si="512"/>
        <v>1</v>
      </c>
      <c r="S125" s="36">
        <f t="shared" si="512"/>
        <v>1</v>
      </c>
      <c r="T125" s="36">
        <f t="shared" si="512"/>
        <v>1</v>
      </c>
      <c r="U125" s="36">
        <f t="shared" si="512"/>
        <v>1</v>
      </c>
      <c r="V125" s="36">
        <f t="shared" si="512"/>
        <v>1</v>
      </c>
      <c r="W125" s="36">
        <f t="shared" si="512"/>
        <v>1</v>
      </c>
      <c r="X125" s="36">
        <f t="shared" si="512"/>
        <v>1</v>
      </c>
      <c r="Y125" s="36">
        <f t="shared" si="512"/>
        <v>1</v>
      </c>
      <c r="Z125" s="36">
        <f t="shared" si="512"/>
        <v>1</v>
      </c>
      <c r="AA125" s="36">
        <f t="shared" si="512"/>
        <v>1</v>
      </c>
      <c r="AB125" s="36">
        <f t="shared" si="512"/>
        <v>1</v>
      </c>
      <c r="AC125" s="36">
        <f t="shared" si="512"/>
        <v>1</v>
      </c>
      <c r="AD125" s="36">
        <f t="shared" si="512"/>
        <v>1</v>
      </c>
      <c r="AE125" s="36">
        <f t="shared" si="512"/>
        <v>1</v>
      </c>
      <c r="AF125" s="36">
        <f t="shared" si="512"/>
        <v>1</v>
      </c>
      <c r="AG125" s="36">
        <f t="shared" si="512"/>
        <v>1</v>
      </c>
      <c r="AH125" s="36">
        <f t="shared" si="512"/>
        <v>1</v>
      </c>
      <c r="AI125" s="36">
        <f t="shared" si="512"/>
        <v>1</v>
      </c>
      <c r="AJ125" s="36">
        <f t="shared" si="512"/>
        <v>1</v>
      </c>
      <c r="AK125" s="36">
        <f t="shared" si="512"/>
        <v>1</v>
      </c>
      <c r="AL125" s="97">
        <f t="shared" ref="AL125" si="513">AK125</f>
        <v>1</v>
      </c>
      <c r="AM125" s="97">
        <f t="shared" ref="AM125" si="514">AL125</f>
        <v>1</v>
      </c>
      <c r="AN125" s="97">
        <f t="shared" ref="AN125" si="515">AM125</f>
        <v>1</v>
      </c>
      <c r="AO125" s="97">
        <f t="shared" ref="AO125" si="516">AN125</f>
        <v>1</v>
      </c>
      <c r="AP125" s="97">
        <f t="shared" ref="AP125" si="517">AO125</f>
        <v>1</v>
      </c>
      <c r="AQ125" s="97">
        <f t="shared" ref="AQ125" si="518">AP125</f>
        <v>1</v>
      </c>
      <c r="AR125" s="97">
        <f t="shared" ref="AR125" si="519">AQ125</f>
        <v>1</v>
      </c>
      <c r="AS125" s="97">
        <f t="shared" ref="AS125" si="520">AR125</f>
        <v>1</v>
      </c>
      <c r="AT125" s="97">
        <f t="shared" ref="AT125" si="521">AS125</f>
        <v>1</v>
      </c>
      <c r="AU125" s="97">
        <f t="shared" ref="AU125" si="522">AT125</f>
        <v>1</v>
      </c>
      <c r="AV125" s="97">
        <f t="shared" ref="AV125" si="523">AU125</f>
        <v>1</v>
      </c>
      <c r="AW125" s="97">
        <f t="shared" ref="AW125" si="524">AV125</f>
        <v>1</v>
      </c>
      <c r="AX125" s="97">
        <f t="shared" ref="AX125" si="525">AW125</f>
        <v>1</v>
      </c>
      <c r="AY125" s="97">
        <f t="shared" ref="AY125" si="526">AX125</f>
        <v>1</v>
      </c>
      <c r="AZ125" s="97">
        <f t="shared" ref="AZ125" si="527">AY125</f>
        <v>1</v>
      </c>
      <c r="BA125" s="97">
        <f t="shared" ref="BA125" si="528">AZ125</f>
        <v>1</v>
      </c>
      <c r="BB125" s="97">
        <f t="shared" ref="BB125" si="529">BA125</f>
        <v>1</v>
      </c>
      <c r="BC125" s="97">
        <f t="shared" ref="BC125" si="530">BB125</f>
        <v>1</v>
      </c>
      <c r="BD125" s="97">
        <f t="shared" ref="BD125" si="531">BC125</f>
        <v>1</v>
      </c>
      <c r="BE125" s="97">
        <f t="shared" ref="BE125" si="532">BD125</f>
        <v>1</v>
      </c>
      <c r="BF125" s="97">
        <f t="shared" ref="BF125" si="533">BE125</f>
        <v>1</v>
      </c>
      <c r="BG125" s="97">
        <f t="shared" ref="BG125" si="534">BF125</f>
        <v>1</v>
      </c>
      <c r="BH125" s="97">
        <f t="shared" ref="BH125" si="535">BG125</f>
        <v>1</v>
      </c>
      <c r="BI125" s="97">
        <f t="shared" ref="BI125" si="536">BH125</f>
        <v>1</v>
      </c>
    </row>
    <row r="126" spans="1:61" ht="15.75" customHeight="1" x14ac:dyDescent="0.35">
      <c r="A126" s="94"/>
      <c r="B126" s="126"/>
      <c r="C126" s="34"/>
      <c r="D126" s="126"/>
      <c r="E126" s="126"/>
      <c r="F126" s="126"/>
      <c r="G126" s="126"/>
      <c r="H126" s="126"/>
      <c r="I126" s="126"/>
      <c r="J126" s="126"/>
      <c r="K126" s="126"/>
      <c r="L126" s="126"/>
      <c r="M126" s="126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</row>
    <row r="127" spans="1:61" ht="15.75" customHeight="1" x14ac:dyDescent="0.35">
      <c r="A127" s="94" t="s">
        <v>154</v>
      </c>
      <c r="B127" s="126"/>
      <c r="C127" s="34"/>
      <c r="D127" s="126"/>
      <c r="E127" s="126"/>
      <c r="F127" s="126"/>
      <c r="G127" s="126"/>
      <c r="H127" s="126"/>
      <c r="I127" s="126"/>
      <c r="J127" s="126"/>
      <c r="K127" s="126"/>
      <c r="L127" s="126"/>
      <c r="M127" s="126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</row>
    <row r="128" spans="1:61" ht="15.75" customHeight="1" x14ac:dyDescent="0.35">
      <c r="A128" s="127" t="s">
        <v>135</v>
      </c>
      <c r="B128" s="75">
        <f t="shared" ref="B128:AK128" si="537">B94-B112+B111</f>
        <v>-23045800</v>
      </c>
      <c r="C128" s="75">
        <f t="shared" si="537"/>
        <v>-20713836</v>
      </c>
      <c r="D128" s="75">
        <f t="shared" si="537"/>
        <v>-18694434</v>
      </c>
      <c r="E128" s="75">
        <f t="shared" si="537"/>
        <v>-15777520.000000002</v>
      </c>
      <c r="F128" s="75">
        <f t="shared" si="537"/>
        <v>-12418441.999999998</v>
      </c>
      <c r="G128" s="75">
        <f t="shared" si="537"/>
        <v>-7971677.9999999981</v>
      </c>
      <c r="H128" s="75">
        <f t="shared" si="537"/>
        <v>-7424227.9999999972</v>
      </c>
      <c r="I128" s="75">
        <f t="shared" si="537"/>
        <v>-7424227.9999999972</v>
      </c>
      <c r="J128" s="75">
        <f t="shared" si="537"/>
        <v>-7536728</v>
      </c>
      <c r="K128" s="75">
        <f t="shared" si="537"/>
        <v>-7409228.0000000028</v>
      </c>
      <c r="L128" s="75">
        <f t="shared" si="537"/>
        <v>-7391003.0000000019</v>
      </c>
      <c r="M128" s="75">
        <f t="shared" si="537"/>
        <v>-7536727.9999999991</v>
      </c>
      <c r="N128" s="75">
        <f t="shared" si="537"/>
        <v>6381643.8400000026</v>
      </c>
      <c r="O128" s="75">
        <f t="shared" si="537"/>
        <v>6381643.8400000008</v>
      </c>
      <c r="P128" s="75">
        <f t="shared" si="537"/>
        <v>6381643.8400000054</v>
      </c>
      <c r="Q128" s="75">
        <f t="shared" si="537"/>
        <v>6381643.8400000036</v>
      </c>
      <c r="R128" s="75">
        <f t="shared" si="537"/>
        <v>6381643.8400000017</v>
      </c>
      <c r="S128" s="75">
        <f t="shared" si="537"/>
        <v>6381643.8400000017</v>
      </c>
      <c r="T128" s="75">
        <f t="shared" si="537"/>
        <v>6381643.8400000073</v>
      </c>
      <c r="U128" s="75">
        <f t="shared" si="537"/>
        <v>6381643.8400000045</v>
      </c>
      <c r="V128" s="75">
        <f t="shared" si="537"/>
        <v>6381643.8400000026</v>
      </c>
      <c r="W128" s="75">
        <f t="shared" si="537"/>
        <v>6381643.8400000008</v>
      </c>
      <c r="X128" s="75">
        <f t="shared" si="537"/>
        <v>6381643.8400000054</v>
      </c>
      <c r="Y128" s="75">
        <f t="shared" si="537"/>
        <v>4841482.5600000052</v>
      </c>
      <c r="Z128" s="75">
        <f t="shared" si="537"/>
        <v>18116673.077040009</v>
      </c>
      <c r="AA128" s="75">
        <f t="shared" si="537"/>
        <v>18116673.077040009</v>
      </c>
      <c r="AB128" s="75">
        <f t="shared" si="537"/>
        <v>18116673.077040005</v>
      </c>
      <c r="AC128" s="75">
        <f t="shared" si="537"/>
        <v>18116673.077040013</v>
      </c>
      <c r="AD128" s="75">
        <f t="shared" si="537"/>
        <v>18116673.077040013</v>
      </c>
      <c r="AE128" s="75">
        <f t="shared" si="537"/>
        <v>18116673.077040013</v>
      </c>
      <c r="AF128" s="75">
        <f t="shared" si="537"/>
        <v>18116673.077040009</v>
      </c>
      <c r="AG128" s="75">
        <f t="shared" si="537"/>
        <v>18116673.077040009</v>
      </c>
      <c r="AH128" s="75">
        <f t="shared" si="537"/>
        <v>18116673.077040009</v>
      </c>
      <c r="AI128" s="75">
        <f t="shared" si="537"/>
        <v>18116673.077040005</v>
      </c>
      <c r="AJ128" s="75">
        <f t="shared" si="537"/>
        <v>24217257.627280008</v>
      </c>
      <c r="AK128" s="75">
        <f t="shared" si="537"/>
        <v>24217257.627280008</v>
      </c>
      <c r="AL128" s="102">
        <f t="shared" ref="AL128:BI128" si="538">AL94-AL112+AL111</f>
        <v>15628245.08799552</v>
      </c>
      <c r="AM128" s="102">
        <f t="shared" si="538"/>
        <v>21728829.638235524</v>
      </c>
      <c r="AN128" s="102">
        <f t="shared" si="538"/>
        <v>21728829.638235521</v>
      </c>
      <c r="AO128" s="102">
        <f t="shared" si="538"/>
        <v>21728829.638235524</v>
      </c>
      <c r="AP128" s="102">
        <f t="shared" si="538"/>
        <v>21728829.638235528</v>
      </c>
      <c r="AQ128" s="102">
        <f t="shared" si="538"/>
        <v>21728829.638235524</v>
      </c>
      <c r="AR128" s="102">
        <f t="shared" si="538"/>
        <v>21728829.638235528</v>
      </c>
      <c r="AS128" s="102">
        <f t="shared" si="538"/>
        <v>21728829.638235521</v>
      </c>
      <c r="AT128" s="102">
        <f t="shared" si="538"/>
        <v>21728829.638235524</v>
      </c>
      <c r="AU128" s="102">
        <f t="shared" si="538"/>
        <v>21728829.638235528</v>
      </c>
      <c r="AV128" s="102">
        <f t="shared" si="538"/>
        <v>21728829.638235524</v>
      </c>
      <c r="AW128" s="102">
        <f t="shared" si="538"/>
        <v>21728829.638235528</v>
      </c>
      <c r="AX128" s="102">
        <f t="shared" si="538"/>
        <v>13029296.222935233</v>
      </c>
      <c r="AY128" s="102">
        <f t="shared" si="538"/>
        <v>19129880.773175228</v>
      </c>
      <c r="AZ128" s="102">
        <f t="shared" si="538"/>
        <v>19129880.773175228</v>
      </c>
      <c r="BA128" s="102">
        <f t="shared" si="538"/>
        <v>19129880.773175225</v>
      </c>
      <c r="BB128" s="102">
        <f t="shared" si="538"/>
        <v>19129880.773175225</v>
      </c>
      <c r="BC128" s="102">
        <f t="shared" si="538"/>
        <v>19129880.773175228</v>
      </c>
      <c r="BD128" s="102">
        <f t="shared" si="538"/>
        <v>19129880.773175228</v>
      </c>
      <c r="BE128" s="102">
        <f t="shared" si="538"/>
        <v>19129880.773175228</v>
      </c>
      <c r="BF128" s="102">
        <f t="shared" si="538"/>
        <v>19129880.773175225</v>
      </c>
      <c r="BG128" s="102">
        <f t="shared" si="538"/>
        <v>19129880.773175225</v>
      </c>
      <c r="BH128" s="102">
        <f t="shared" si="538"/>
        <v>19129880.773175225</v>
      </c>
      <c r="BI128" s="102">
        <f t="shared" si="538"/>
        <v>19129880.773175225</v>
      </c>
    </row>
    <row r="129" spans="1:61" ht="15.75" customHeight="1" x14ac:dyDescent="0.35">
      <c r="A129" s="128" t="s">
        <v>155</v>
      </c>
      <c r="B129" s="129">
        <f t="shared" ref="B129:AK129" si="539">B128/B$58</f>
        <v>-3.2465732196943016</v>
      </c>
      <c r="C129" s="129">
        <f t="shared" si="539"/>
        <v>-2.6404778749555433</v>
      </c>
      <c r="D129" s="129">
        <f t="shared" si="539"/>
        <v>-1.6388211176318208</v>
      </c>
      <c r="E129" s="129">
        <f t="shared" si="539"/>
        <v>-0.95314593641070267</v>
      </c>
      <c r="F129" s="129">
        <f t="shared" si="539"/>
        <v>-0.48046556067054624</v>
      </c>
      <c r="G129" s="129">
        <f t="shared" si="539"/>
        <v>-0.23660858411556768</v>
      </c>
      <c r="H129" s="129">
        <f t="shared" si="539"/>
        <v>-0.2042932178055443</v>
      </c>
      <c r="I129" s="129">
        <f t="shared" si="539"/>
        <v>-0.2042932178055443</v>
      </c>
      <c r="J129" s="129">
        <f t="shared" si="539"/>
        <v>-0.24240835945018244</v>
      </c>
      <c r="K129" s="129">
        <f t="shared" si="539"/>
        <v>-0.20002753702379855</v>
      </c>
      <c r="L129" s="129">
        <f t="shared" si="539"/>
        <v>-0.19505681215384757</v>
      </c>
      <c r="M129" s="129">
        <f t="shared" si="539"/>
        <v>-0.24240835945018241</v>
      </c>
      <c r="N129" s="129">
        <f t="shared" si="539"/>
        <v>0.10553330732392421</v>
      </c>
      <c r="O129" s="129">
        <f t="shared" si="539"/>
        <v>0.10553330732392419</v>
      </c>
      <c r="P129" s="129">
        <f t="shared" si="539"/>
        <v>0.10553330732392426</v>
      </c>
      <c r="Q129" s="129">
        <f t="shared" si="539"/>
        <v>0.10553330732392423</v>
      </c>
      <c r="R129" s="129">
        <f t="shared" si="539"/>
        <v>0.1055333073239242</v>
      </c>
      <c r="S129" s="129">
        <f t="shared" si="539"/>
        <v>0.1055333073239242</v>
      </c>
      <c r="T129" s="129">
        <f t="shared" si="539"/>
        <v>0.1055333073239243</v>
      </c>
      <c r="U129" s="129">
        <f t="shared" si="539"/>
        <v>0.10553330732392424</v>
      </c>
      <c r="V129" s="129">
        <f t="shared" si="539"/>
        <v>0.10553330732392421</v>
      </c>
      <c r="W129" s="129">
        <f t="shared" si="539"/>
        <v>0.10553330732392419</v>
      </c>
      <c r="X129" s="129">
        <f t="shared" si="539"/>
        <v>0.10553330732392426</v>
      </c>
      <c r="Y129" s="129">
        <f t="shared" si="539"/>
        <v>8.0063644997759656E-2</v>
      </c>
      <c r="Z129" s="129">
        <f t="shared" si="539"/>
        <v>0.22651358370038149</v>
      </c>
      <c r="AA129" s="129">
        <f t="shared" si="539"/>
        <v>0.22651358370038149</v>
      </c>
      <c r="AB129" s="129">
        <f t="shared" si="539"/>
        <v>0.22651358370038147</v>
      </c>
      <c r="AC129" s="129">
        <f t="shared" si="539"/>
        <v>0.22651358370038155</v>
      </c>
      <c r="AD129" s="129">
        <f t="shared" si="539"/>
        <v>0.22651358370038155</v>
      </c>
      <c r="AE129" s="129">
        <f t="shared" si="539"/>
        <v>0.22651358370038155</v>
      </c>
      <c r="AF129" s="129">
        <f t="shared" si="539"/>
        <v>0.22651358370038149</v>
      </c>
      <c r="AG129" s="129">
        <f t="shared" si="539"/>
        <v>0.22651358370038149</v>
      </c>
      <c r="AH129" s="129">
        <f t="shared" si="539"/>
        <v>0.22651358370038149</v>
      </c>
      <c r="AI129" s="129">
        <f t="shared" si="539"/>
        <v>0.22651358370038147</v>
      </c>
      <c r="AJ129" s="129">
        <f t="shared" si="539"/>
        <v>0.30278946853120819</v>
      </c>
      <c r="AK129" s="129">
        <f t="shared" si="539"/>
        <v>0.30278946853120819</v>
      </c>
      <c r="AL129" s="129">
        <f t="shared" ref="AL129:BI129" si="540">AL128/AL$58</f>
        <v>0.19540065589173469</v>
      </c>
      <c r="AM129" s="129">
        <f t="shared" si="540"/>
        <v>0.27167654072256148</v>
      </c>
      <c r="AN129" s="129">
        <f t="shared" si="540"/>
        <v>0.27167654072256142</v>
      </c>
      <c r="AO129" s="129">
        <f t="shared" si="540"/>
        <v>0.27167654072256148</v>
      </c>
      <c r="AP129" s="129">
        <f t="shared" si="540"/>
        <v>0.27167654072256148</v>
      </c>
      <c r="AQ129" s="129">
        <f t="shared" si="540"/>
        <v>0.27167654072256148</v>
      </c>
      <c r="AR129" s="129">
        <f t="shared" si="540"/>
        <v>0.27167654072256148</v>
      </c>
      <c r="AS129" s="129">
        <f t="shared" si="540"/>
        <v>0.27167654072256142</v>
      </c>
      <c r="AT129" s="129">
        <f t="shared" si="540"/>
        <v>0.27167654072256148</v>
      </c>
      <c r="AU129" s="129">
        <f t="shared" si="540"/>
        <v>0.27167654072256148</v>
      </c>
      <c r="AV129" s="129">
        <f t="shared" si="540"/>
        <v>0.27167654072256148</v>
      </c>
      <c r="AW129" s="129">
        <f t="shared" si="540"/>
        <v>0.27167654072256148</v>
      </c>
      <c r="AX129" s="129">
        <f t="shared" si="540"/>
        <v>0.16290588056651648</v>
      </c>
      <c r="AY129" s="129">
        <f t="shared" si="540"/>
        <v>0.23918176539734312</v>
      </c>
      <c r="AZ129" s="129">
        <f t="shared" si="540"/>
        <v>0.23918176539734312</v>
      </c>
      <c r="BA129" s="129">
        <f t="shared" si="540"/>
        <v>0.23918176539734307</v>
      </c>
      <c r="BB129" s="129">
        <f t="shared" si="540"/>
        <v>0.23918176539734307</v>
      </c>
      <c r="BC129" s="129">
        <f t="shared" si="540"/>
        <v>0.23918176539734312</v>
      </c>
      <c r="BD129" s="129">
        <f t="shared" si="540"/>
        <v>0.23918176539734312</v>
      </c>
      <c r="BE129" s="129">
        <f t="shared" si="540"/>
        <v>0.23918176539734312</v>
      </c>
      <c r="BF129" s="129">
        <f t="shared" si="540"/>
        <v>0.23918176539734307</v>
      </c>
      <c r="BG129" s="129">
        <f t="shared" si="540"/>
        <v>0.23918176539734307</v>
      </c>
      <c r="BH129" s="129">
        <f t="shared" si="540"/>
        <v>0.23918176539734307</v>
      </c>
      <c r="BI129" s="129">
        <f t="shared" si="540"/>
        <v>0.23918176539734307</v>
      </c>
    </row>
    <row r="130" spans="1:61" ht="15.75" customHeight="1" x14ac:dyDescent="0.35">
      <c r="A130" s="94"/>
      <c r="B130" s="126"/>
      <c r="C130" s="126"/>
      <c r="D130" s="126"/>
      <c r="E130" s="126"/>
      <c r="F130" s="126"/>
      <c r="G130" s="126"/>
      <c r="H130" s="126"/>
      <c r="I130" s="126"/>
      <c r="J130" s="126"/>
      <c r="K130" s="126"/>
      <c r="L130" s="126"/>
      <c r="M130" s="126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</row>
    <row r="131" spans="1:61" ht="15.75" customHeight="1" x14ac:dyDescent="0.35">
      <c r="A131" s="1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  <c r="AB131" s="53"/>
      <c r="AC131" s="53"/>
      <c r="AD131" s="53"/>
      <c r="AE131" s="53"/>
      <c r="AF131" s="53"/>
      <c r="AG131" s="53"/>
      <c r="AH131" s="53"/>
      <c r="AI131" s="53"/>
      <c r="AJ131" s="53"/>
      <c r="AK131" s="53"/>
    </row>
    <row r="132" spans="1:61" ht="15.75" customHeight="1" x14ac:dyDescent="0.35">
      <c r="A132" s="71" t="s">
        <v>156</v>
      </c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  <c r="AB132" s="53"/>
      <c r="AC132" s="53"/>
      <c r="AD132" s="53"/>
      <c r="AE132" s="53"/>
      <c r="AF132" s="53"/>
      <c r="AG132" s="53"/>
      <c r="AH132" s="53"/>
      <c r="AI132" s="53"/>
      <c r="AJ132" s="53"/>
      <c r="AK132" s="53"/>
    </row>
    <row r="133" spans="1:61" ht="15.75" customHeight="1" x14ac:dyDescent="0.35">
      <c r="A133" s="90" t="s">
        <v>157</v>
      </c>
      <c r="B133" s="91">
        <f t="shared" ref="B133:BI133" si="541">B186</f>
        <v>380820</v>
      </c>
      <c r="C133" s="91">
        <f t="shared" si="541"/>
        <v>380820</v>
      </c>
      <c r="D133" s="91">
        <f t="shared" si="541"/>
        <v>380820</v>
      </c>
      <c r="E133" s="91">
        <f t="shared" si="541"/>
        <v>380820</v>
      </c>
      <c r="F133" s="91">
        <f t="shared" si="541"/>
        <v>380820</v>
      </c>
      <c r="G133" s="91">
        <f t="shared" si="541"/>
        <v>380820</v>
      </c>
      <c r="H133" s="91">
        <f t="shared" si="541"/>
        <v>374473</v>
      </c>
      <c r="I133" s="91">
        <f t="shared" si="541"/>
        <v>368126</v>
      </c>
      <c r="J133" s="91">
        <f t="shared" si="541"/>
        <v>361779</v>
      </c>
      <c r="K133" s="91">
        <f t="shared" si="541"/>
        <v>355432</v>
      </c>
      <c r="L133" s="91">
        <f t="shared" si="541"/>
        <v>349085</v>
      </c>
      <c r="M133" s="91">
        <f t="shared" si="541"/>
        <v>342738</v>
      </c>
      <c r="N133" s="91">
        <f t="shared" si="541"/>
        <v>336391</v>
      </c>
      <c r="O133" s="91">
        <f t="shared" si="541"/>
        <v>330044</v>
      </c>
      <c r="P133" s="91">
        <f t="shared" si="541"/>
        <v>323697</v>
      </c>
      <c r="Q133" s="91">
        <f t="shared" si="541"/>
        <v>317350</v>
      </c>
      <c r="R133" s="91">
        <f t="shared" si="541"/>
        <v>311003</v>
      </c>
      <c r="S133" s="91">
        <f t="shared" si="541"/>
        <v>304656</v>
      </c>
      <c r="T133" s="91">
        <f t="shared" si="541"/>
        <v>298309</v>
      </c>
      <c r="U133" s="91">
        <f t="shared" si="541"/>
        <v>291962</v>
      </c>
      <c r="V133" s="91">
        <f t="shared" si="541"/>
        <v>285615</v>
      </c>
      <c r="W133" s="91">
        <f t="shared" si="541"/>
        <v>279268</v>
      </c>
      <c r="X133" s="91">
        <f t="shared" si="541"/>
        <v>272921</v>
      </c>
      <c r="Y133" s="91">
        <f t="shared" si="541"/>
        <v>266574</v>
      </c>
      <c r="Z133" s="91">
        <f t="shared" si="541"/>
        <v>260226.99999999997</v>
      </c>
      <c r="AA133" s="91">
        <f t="shared" si="541"/>
        <v>253879.99999999997</v>
      </c>
      <c r="AB133" s="91">
        <f t="shared" si="541"/>
        <v>247533</v>
      </c>
      <c r="AC133" s="91">
        <f t="shared" si="541"/>
        <v>241186</v>
      </c>
      <c r="AD133" s="91">
        <f t="shared" si="541"/>
        <v>234839</v>
      </c>
      <c r="AE133" s="91">
        <f t="shared" si="541"/>
        <v>228492</v>
      </c>
      <c r="AF133" s="91">
        <f t="shared" si="541"/>
        <v>222145</v>
      </c>
      <c r="AG133" s="91">
        <f t="shared" si="541"/>
        <v>215798</v>
      </c>
      <c r="AH133" s="91">
        <f t="shared" si="541"/>
        <v>209451</v>
      </c>
      <c r="AI133" s="91">
        <f t="shared" si="541"/>
        <v>203104</v>
      </c>
      <c r="AJ133" s="91">
        <f t="shared" si="541"/>
        <v>196757</v>
      </c>
      <c r="AK133" s="91">
        <f t="shared" si="541"/>
        <v>190410</v>
      </c>
      <c r="AL133" s="91">
        <f t="shared" si="541"/>
        <v>184063</v>
      </c>
      <c r="AM133" s="91">
        <f t="shared" si="541"/>
        <v>177716</v>
      </c>
      <c r="AN133" s="91">
        <f t="shared" si="541"/>
        <v>171369</v>
      </c>
      <c r="AO133" s="91">
        <f t="shared" si="541"/>
        <v>165022</v>
      </c>
      <c r="AP133" s="91">
        <f t="shared" si="541"/>
        <v>158675</v>
      </c>
      <c r="AQ133" s="91">
        <f t="shared" si="541"/>
        <v>152328</v>
      </c>
      <c r="AR133" s="91">
        <f t="shared" si="541"/>
        <v>145981</v>
      </c>
      <c r="AS133" s="91">
        <f t="shared" si="541"/>
        <v>139634</v>
      </c>
      <c r="AT133" s="91">
        <f t="shared" si="541"/>
        <v>133287</v>
      </c>
      <c r="AU133" s="91">
        <f t="shared" si="541"/>
        <v>126939.99999999999</v>
      </c>
      <c r="AV133" s="91">
        <f t="shared" si="541"/>
        <v>120593</v>
      </c>
      <c r="AW133" s="91">
        <f t="shared" si="541"/>
        <v>114246</v>
      </c>
      <c r="AX133" s="91">
        <f t="shared" si="541"/>
        <v>107899</v>
      </c>
      <c r="AY133" s="91">
        <f t="shared" si="541"/>
        <v>101552</v>
      </c>
      <c r="AZ133" s="91">
        <f t="shared" si="541"/>
        <v>95205</v>
      </c>
      <c r="BA133" s="91">
        <f t="shared" si="541"/>
        <v>88858</v>
      </c>
      <c r="BB133" s="91">
        <f t="shared" si="541"/>
        <v>82511</v>
      </c>
      <c r="BC133" s="91">
        <f t="shared" si="541"/>
        <v>76164</v>
      </c>
      <c r="BD133" s="91">
        <f t="shared" si="541"/>
        <v>69817</v>
      </c>
      <c r="BE133" s="91">
        <f t="shared" si="541"/>
        <v>63469.999999999993</v>
      </c>
      <c r="BF133" s="91">
        <f t="shared" si="541"/>
        <v>57123</v>
      </c>
      <c r="BG133" s="91">
        <f t="shared" si="541"/>
        <v>50776</v>
      </c>
      <c r="BH133" s="91">
        <f t="shared" si="541"/>
        <v>44429</v>
      </c>
      <c r="BI133" s="91">
        <f t="shared" si="541"/>
        <v>38082</v>
      </c>
    </row>
    <row r="134" spans="1:61" ht="15.75" customHeight="1" x14ac:dyDescent="0.35">
      <c r="A134" s="1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  <c r="AB134" s="53"/>
      <c r="AC134" s="53"/>
      <c r="AD134" s="53"/>
      <c r="AE134" s="53"/>
      <c r="AF134" s="53"/>
      <c r="AG134" s="53"/>
      <c r="AH134" s="53"/>
      <c r="AI134" s="53"/>
      <c r="AJ134" s="53"/>
      <c r="AK134" s="53"/>
    </row>
    <row r="135" spans="1:61" ht="15.75" customHeight="1" x14ac:dyDescent="0.35">
      <c r="A135" s="1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  <c r="AB135" s="53"/>
      <c r="AC135" s="53"/>
      <c r="AD135" s="53"/>
      <c r="AE135" s="53"/>
      <c r="AF135" s="53"/>
      <c r="AG135" s="53"/>
      <c r="AH135" s="53"/>
      <c r="AI135" s="53"/>
      <c r="AJ135" s="53"/>
      <c r="AK135" s="53"/>
    </row>
    <row r="136" spans="1:61" ht="15.75" customHeight="1" x14ac:dyDescent="0.35">
      <c r="A136" s="71" t="s">
        <v>158</v>
      </c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  <c r="AB136" s="53"/>
      <c r="AC136" s="53"/>
      <c r="AD136" s="53"/>
      <c r="AE136" s="53"/>
      <c r="AF136" s="53"/>
      <c r="AG136" s="53"/>
      <c r="AH136" s="53"/>
      <c r="AI136" s="53"/>
      <c r="AJ136" s="53"/>
      <c r="AK136" s="53"/>
    </row>
    <row r="137" spans="1:61" ht="15.75" customHeight="1" x14ac:dyDescent="0.35">
      <c r="A137" s="127" t="s">
        <v>159</v>
      </c>
      <c r="B137" s="130">
        <f>B42</f>
        <v>3118500</v>
      </c>
      <c r="C137" s="130">
        <f>C58</f>
        <v>7844730</v>
      </c>
      <c r="D137" s="130">
        <f>D58</f>
        <v>11407245</v>
      </c>
      <c r="E137" s="130">
        <f>E58</f>
        <v>16553100</v>
      </c>
      <c r="F137" s="130">
        <f>F58</f>
        <v>25846685</v>
      </c>
      <c r="G137" s="130">
        <f>G58</f>
        <v>33691415</v>
      </c>
      <c r="H137" s="130">
        <f>H58</f>
        <v>36341040</v>
      </c>
      <c r="I137" s="130">
        <f>I58</f>
        <v>36341040</v>
      </c>
      <c r="J137" s="130">
        <f>J58</f>
        <v>31091040</v>
      </c>
      <c r="K137" s="130">
        <f>K58</f>
        <v>37041040</v>
      </c>
      <c r="L137" s="130">
        <f>L58</f>
        <v>37891540</v>
      </c>
      <c r="M137" s="130">
        <f>M58</f>
        <v>31091040</v>
      </c>
      <c r="N137" s="130">
        <f>N58</f>
        <v>60470424</v>
      </c>
      <c r="O137" s="130">
        <f>O58</f>
        <v>60470424</v>
      </c>
      <c r="P137" s="130">
        <f>P58</f>
        <v>60470424</v>
      </c>
      <c r="Q137" s="130">
        <f>Q58</f>
        <v>60470424</v>
      </c>
      <c r="R137" s="130">
        <f>R58</f>
        <v>60470424</v>
      </c>
      <c r="S137" s="130">
        <f>S58</f>
        <v>60470424</v>
      </c>
      <c r="T137" s="130">
        <f>T58</f>
        <v>60470424</v>
      </c>
      <c r="U137" s="130">
        <f>U58</f>
        <v>60470424</v>
      </c>
      <c r="V137" s="130">
        <f>V58</f>
        <v>60470424</v>
      </c>
      <c r="W137" s="130">
        <f>W58</f>
        <v>60470424</v>
      </c>
      <c r="X137" s="130">
        <f>X58</f>
        <v>60470424</v>
      </c>
      <c r="Y137" s="130">
        <f>Y58</f>
        <v>60470424</v>
      </c>
      <c r="Z137" s="130">
        <f>Z58</f>
        <v>79980514.991999999</v>
      </c>
      <c r="AA137" s="130">
        <f>AA58</f>
        <v>79980514.991999999</v>
      </c>
      <c r="AB137" s="130">
        <f>AB58</f>
        <v>79980514.991999999</v>
      </c>
      <c r="AC137" s="130">
        <f>AC58</f>
        <v>79980514.991999999</v>
      </c>
      <c r="AD137" s="130">
        <f>AD58</f>
        <v>79980514.991999999</v>
      </c>
      <c r="AE137" s="130">
        <f>AE58</f>
        <v>79980514.991999999</v>
      </c>
      <c r="AF137" s="130">
        <f>AF58</f>
        <v>79980514.991999999</v>
      </c>
      <c r="AG137" s="130">
        <f>AG58</f>
        <v>79980514.991999999</v>
      </c>
      <c r="AH137" s="130">
        <f>AH58</f>
        <v>79980514.991999999</v>
      </c>
      <c r="AI137" s="130">
        <f>AI58</f>
        <v>79980514.991999999</v>
      </c>
      <c r="AJ137" s="130">
        <f>AJ58</f>
        <v>79980514.991999999</v>
      </c>
      <c r="AK137" s="130">
        <f>AK58</f>
        <v>79980514.991999999</v>
      </c>
      <c r="AL137" s="130">
        <f>AL58</f>
        <v>79980514.991999999</v>
      </c>
      <c r="AM137" s="130">
        <f>AM58</f>
        <v>79980514.991999999</v>
      </c>
      <c r="AN137" s="130">
        <f>AN58</f>
        <v>79980514.991999999</v>
      </c>
      <c r="AO137" s="130">
        <f>AO58</f>
        <v>79980514.991999999</v>
      </c>
      <c r="AP137" s="130">
        <f>AP58</f>
        <v>79980514.991999999</v>
      </c>
      <c r="AQ137" s="130">
        <f>AQ58</f>
        <v>79980514.991999999</v>
      </c>
      <c r="AR137" s="130">
        <f>AR58</f>
        <v>79980514.991999999</v>
      </c>
      <c r="AS137" s="130">
        <f>AS58</f>
        <v>79980514.991999999</v>
      </c>
      <c r="AT137" s="130">
        <f>AT58</f>
        <v>79980514.991999999</v>
      </c>
      <c r="AU137" s="130">
        <f>AU58</f>
        <v>79980514.991999999</v>
      </c>
      <c r="AV137" s="130">
        <f>AV58</f>
        <v>79980514.991999999</v>
      </c>
      <c r="AW137" s="130">
        <f>AW58</f>
        <v>79980514.991999999</v>
      </c>
      <c r="AX137" s="130">
        <f>AX58</f>
        <v>79980514.991999999</v>
      </c>
      <c r="AY137" s="130">
        <f>AY58</f>
        <v>79980514.991999999</v>
      </c>
      <c r="AZ137" s="130">
        <f>AZ58</f>
        <v>79980514.991999999</v>
      </c>
      <c r="BA137" s="130">
        <f>BA58</f>
        <v>79980514.991999999</v>
      </c>
      <c r="BB137" s="130">
        <f>BB58</f>
        <v>79980514.991999999</v>
      </c>
      <c r="BC137" s="130">
        <f>BC58</f>
        <v>79980514.991999999</v>
      </c>
      <c r="BD137" s="130">
        <f>BD58</f>
        <v>79980514.991999999</v>
      </c>
      <c r="BE137" s="130">
        <f>BE58</f>
        <v>79980514.991999999</v>
      </c>
      <c r="BF137" s="130">
        <f>BF58</f>
        <v>79980514.991999999</v>
      </c>
      <c r="BG137" s="130">
        <f>BG58</f>
        <v>79980514.991999999</v>
      </c>
      <c r="BH137" s="130">
        <f>BH58</f>
        <v>79980514.991999999</v>
      </c>
      <c r="BI137" s="130">
        <f>BI58</f>
        <v>79980514.991999999</v>
      </c>
    </row>
    <row r="138" spans="1:61" ht="15.75" customHeight="1" x14ac:dyDescent="0.35">
      <c r="A138" s="1" t="s">
        <v>160</v>
      </c>
      <c r="B138" s="34">
        <f>B67</f>
        <v>459050</v>
      </c>
      <c r="C138" s="34">
        <f>C67</f>
        <v>1000729</v>
      </c>
      <c r="D138" s="34">
        <f>D67</f>
        <v>1455188.5</v>
      </c>
      <c r="E138" s="34">
        <f>E67</f>
        <v>2111630</v>
      </c>
      <c r="F138" s="34">
        <f>F67</f>
        <v>2850700.5</v>
      </c>
      <c r="G138" s="34">
        <f>G67</f>
        <v>3851429.5</v>
      </c>
      <c r="H138" s="34">
        <f>H67</f>
        <v>3966192</v>
      </c>
      <c r="I138" s="34">
        <f>I67</f>
        <v>3966192</v>
      </c>
      <c r="J138" s="34">
        <f>J67</f>
        <v>3966192</v>
      </c>
      <c r="K138" s="34">
        <f>K67</f>
        <v>3966192</v>
      </c>
      <c r="L138" s="34">
        <f>L67</f>
        <v>3966192</v>
      </c>
      <c r="M138" s="34">
        <f>M67</f>
        <v>3966192</v>
      </c>
      <c r="N138" s="34">
        <f>N67</f>
        <v>6610320</v>
      </c>
      <c r="O138" s="34">
        <f>O67</f>
        <v>6610320</v>
      </c>
      <c r="P138" s="34">
        <f>P67</f>
        <v>6610320</v>
      </c>
      <c r="Q138" s="34">
        <f>Q67</f>
        <v>6610320</v>
      </c>
      <c r="R138" s="34">
        <f>R67</f>
        <v>6610320</v>
      </c>
      <c r="S138" s="34">
        <f>S67</f>
        <v>6610320</v>
      </c>
      <c r="T138" s="34">
        <f>T67</f>
        <v>6610320</v>
      </c>
      <c r="U138" s="34">
        <f>U67</f>
        <v>6610320</v>
      </c>
      <c r="V138" s="34">
        <f>V67</f>
        <v>6610320</v>
      </c>
      <c r="W138" s="34">
        <f>W67</f>
        <v>6610320</v>
      </c>
      <c r="X138" s="34">
        <f>X67</f>
        <v>6610320</v>
      </c>
      <c r="Y138" s="34">
        <f>Y67</f>
        <v>6610320</v>
      </c>
      <c r="Z138" s="34">
        <f>Z67</f>
        <v>7932384</v>
      </c>
      <c r="AA138" s="34">
        <f>AA67</f>
        <v>7932384</v>
      </c>
      <c r="AB138" s="34">
        <f>AB67</f>
        <v>7932384</v>
      </c>
      <c r="AC138" s="34">
        <f>AC67</f>
        <v>7932384</v>
      </c>
      <c r="AD138" s="34">
        <f>AD67</f>
        <v>7932384</v>
      </c>
      <c r="AE138" s="34">
        <f>AE67</f>
        <v>7932384</v>
      </c>
      <c r="AF138" s="34">
        <f>AF67</f>
        <v>7932384</v>
      </c>
      <c r="AG138" s="34">
        <f>AG67</f>
        <v>7932384</v>
      </c>
      <c r="AH138" s="34">
        <f>AH67</f>
        <v>7932384</v>
      </c>
      <c r="AI138" s="34">
        <f>AI67</f>
        <v>7932384</v>
      </c>
      <c r="AJ138" s="34">
        <f>AJ67</f>
        <v>7932384</v>
      </c>
      <c r="AK138" s="34">
        <f>AK67</f>
        <v>7932384</v>
      </c>
      <c r="AL138" s="104">
        <f>AL67</f>
        <v>7932384</v>
      </c>
      <c r="AM138" s="104">
        <f>AM67</f>
        <v>7932384</v>
      </c>
      <c r="AN138" s="104">
        <f>AN67</f>
        <v>7932384</v>
      </c>
      <c r="AO138" s="104">
        <f>AO67</f>
        <v>7932384</v>
      </c>
      <c r="AP138" s="104">
        <f>AP67</f>
        <v>7932384</v>
      </c>
      <c r="AQ138" s="104">
        <f>AQ67</f>
        <v>7932384</v>
      </c>
      <c r="AR138" s="104">
        <f>AR67</f>
        <v>7932384</v>
      </c>
      <c r="AS138" s="104">
        <f>AS67</f>
        <v>7932384</v>
      </c>
      <c r="AT138" s="104">
        <f>AT67</f>
        <v>7932384</v>
      </c>
      <c r="AU138" s="104">
        <f>AU67</f>
        <v>7932384</v>
      </c>
      <c r="AV138" s="104">
        <f>AV67</f>
        <v>7932384</v>
      </c>
      <c r="AW138" s="104">
        <f>AW67</f>
        <v>7932384</v>
      </c>
      <c r="AX138" s="104">
        <f>AX67</f>
        <v>7932384</v>
      </c>
      <c r="AY138" s="104">
        <f>AY67</f>
        <v>7932384</v>
      </c>
      <c r="AZ138" s="104">
        <f>AZ67</f>
        <v>7932384</v>
      </c>
      <c r="BA138" s="104">
        <f>BA67</f>
        <v>7932384</v>
      </c>
      <c r="BB138" s="104">
        <f>BB67</f>
        <v>7932384</v>
      </c>
      <c r="BC138" s="104">
        <f>BC67</f>
        <v>7932384</v>
      </c>
      <c r="BD138" s="104">
        <f>BD67</f>
        <v>7932384</v>
      </c>
      <c r="BE138" s="104">
        <f>BE67</f>
        <v>7932384</v>
      </c>
      <c r="BF138" s="104">
        <f>BF67</f>
        <v>7932384</v>
      </c>
      <c r="BG138" s="104">
        <f>BG67</f>
        <v>7932384</v>
      </c>
      <c r="BH138" s="104">
        <f>BH67</f>
        <v>7932384</v>
      </c>
      <c r="BI138" s="104">
        <f>BI67</f>
        <v>7932384</v>
      </c>
    </row>
    <row r="139" spans="1:61" ht="15.75" customHeight="1" x14ac:dyDescent="0.35">
      <c r="A139" s="76" t="s">
        <v>145</v>
      </c>
      <c r="B139" s="77">
        <f t="shared" ref="B139:AK139" si="542">B112</f>
        <v>29665950</v>
      </c>
      <c r="C139" s="77">
        <f t="shared" si="542"/>
        <v>27176692.666000001</v>
      </c>
      <c r="D139" s="77">
        <f t="shared" si="542"/>
        <v>27962601.295000002</v>
      </c>
      <c r="E139" s="77">
        <f t="shared" si="542"/>
        <v>29097815.815000001</v>
      </c>
      <c r="F139" s="77">
        <f t="shared" si="542"/>
        <v>33801567.491999999</v>
      </c>
      <c r="G139" s="77">
        <f t="shared" si="542"/>
        <v>35541325.001666665</v>
      </c>
      <c r="H139" s="77">
        <f t="shared" si="542"/>
        <v>37457176.269666664</v>
      </c>
      <c r="I139" s="77">
        <f t="shared" si="542"/>
        <v>37462565.037666664</v>
      </c>
      <c r="J139" s="77">
        <f t="shared" si="542"/>
        <v>32330453.805666666</v>
      </c>
      <c r="K139" s="77">
        <f t="shared" si="542"/>
        <v>38158342.573666669</v>
      </c>
      <c r="L139" s="77">
        <f t="shared" si="542"/>
        <v>38996006.341666669</v>
      </c>
      <c r="M139" s="77">
        <f t="shared" si="542"/>
        <v>32354911.776333332</v>
      </c>
      <c r="N139" s="77">
        <f t="shared" si="542"/>
        <v>43009748.731533334</v>
      </c>
      <c r="O139" s="77">
        <f t="shared" si="542"/>
        <v>43019538.326733336</v>
      </c>
      <c r="P139" s="77">
        <f t="shared" si="542"/>
        <v>43029327.921933331</v>
      </c>
      <c r="Q139" s="77">
        <f t="shared" si="542"/>
        <v>43039117.517133333</v>
      </c>
      <c r="R139" s="77">
        <f t="shared" si="542"/>
        <v>43048907.112333335</v>
      </c>
      <c r="S139" s="77">
        <f t="shared" si="542"/>
        <v>43066988.374200001</v>
      </c>
      <c r="T139" s="77">
        <f t="shared" si="542"/>
        <v>43076777.969399996</v>
      </c>
      <c r="U139" s="77">
        <f t="shared" si="542"/>
        <v>43086567.564599998</v>
      </c>
      <c r="V139" s="77">
        <f t="shared" si="542"/>
        <v>43096357.1598</v>
      </c>
      <c r="W139" s="77">
        <f t="shared" si="542"/>
        <v>43106146.755000003</v>
      </c>
      <c r="X139" s="77">
        <f t="shared" si="542"/>
        <v>43115936.350199997</v>
      </c>
      <c r="Y139" s="77">
        <f t="shared" si="542"/>
        <v>44674178.892066665</v>
      </c>
      <c r="Z139" s="77">
        <f t="shared" si="542"/>
        <v>48082873.05191946</v>
      </c>
      <c r="AA139" s="77">
        <f t="shared" si="542"/>
        <v>48095736.580012262</v>
      </c>
      <c r="AB139" s="77">
        <f t="shared" si="542"/>
        <v>48108600.108105063</v>
      </c>
      <c r="AC139" s="77">
        <f t="shared" si="542"/>
        <v>48121463.636197858</v>
      </c>
      <c r="AD139" s="77">
        <f t="shared" si="542"/>
        <v>48134327.164290659</v>
      </c>
      <c r="AE139" s="77">
        <f t="shared" si="542"/>
        <v>48155482.359050125</v>
      </c>
      <c r="AF139" s="77">
        <f t="shared" si="542"/>
        <v>48168345.887142926</v>
      </c>
      <c r="AG139" s="77">
        <f t="shared" si="542"/>
        <v>48181209.415235728</v>
      </c>
      <c r="AH139" s="77">
        <f t="shared" si="542"/>
        <v>48194072.94332853</v>
      </c>
      <c r="AI139" s="77">
        <f t="shared" si="542"/>
        <v>48206936.471421331</v>
      </c>
      <c r="AJ139" s="77">
        <f t="shared" si="542"/>
        <v>42119215.44927413</v>
      </c>
      <c r="AK139" s="77">
        <f t="shared" si="542"/>
        <v>42140370.644033596</v>
      </c>
      <c r="AL139" s="77">
        <f t="shared" ref="AL139:BI139" si="543">AL112</f>
        <v>50743468.746579699</v>
      </c>
      <c r="AM139" s="77">
        <f t="shared" si="543"/>
        <v>44656969.75960131</v>
      </c>
      <c r="AN139" s="77">
        <f t="shared" si="543"/>
        <v>44671055.322862931</v>
      </c>
      <c r="AO139" s="77">
        <f t="shared" si="543"/>
        <v>44685140.886124544</v>
      </c>
      <c r="AP139" s="77">
        <f t="shared" si="543"/>
        <v>44699226.449386157</v>
      </c>
      <c r="AQ139" s="77">
        <f t="shared" si="543"/>
        <v>44721603.679314442</v>
      </c>
      <c r="AR139" s="77">
        <f t="shared" si="543"/>
        <v>44735689.242576055</v>
      </c>
      <c r="AS139" s="77">
        <f t="shared" si="543"/>
        <v>44749774.805837676</v>
      </c>
      <c r="AT139" s="77">
        <f t="shared" si="543"/>
        <v>44763860.369099289</v>
      </c>
      <c r="AU139" s="77">
        <f t="shared" si="543"/>
        <v>44777945.932360902</v>
      </c>
      <c r="AV139" s="77">
        <f t="shared" si="543"/>
        <v>44792031.495622523</v>
      </c>
      <c r="AW139" s="77">
        <f t="shared" si="543"/>
        <v>44814408.725550801</v>
      </c>
      <c r="AX139" s="77">
        <f t="shared" si="543"/>
        <v>53529365.832622565</v>
      </c>
      <c r="AY139" s="77">
        <f t="shared" si="543"/>
        <v>47444204.97415404</v>
      </c>
      <c r="AZ139" s="77">
        <f t="shared" si="543"/>
        <v>47459628.66592551</v>
      </c>
      <c r="BA139" s="77">
        <f t="shared" si="543"/>
        <v>47475052.35769698</v>
      </c>
      <c r="BB139" s="77">
        <f t="shared" si="543"/>
        <v>47490476.04946845</v>
      </c>
      <c r="BC139" s="77">
        <f t="shared" si="543"/>
        <v>47514191.407906584</v>
      </c>
      <c r="BD139" s="77">
        <f t="shared" si="543"/>
        <v>47529615.099678054</v>
      </c>
      <c r="BE139" s="77">
        <f t="shared" si="543"/>
        <v>47545038.791449524</v>
      </c>
      <c r="BF139" s="77">
        <f t="shared" si="543"/>
        <v>47560462.483220994</v>
      </c>
      <c r="BG139" s="77">
        <f t="shared" si="543"/>
        <v>47575886.174992464</v>
      </c>
      <c r="BH139" s="77">
        <f t="shared" si="543"/>
        <v>47591309.866763934</v>
      </c>
      <c r="BI139" s="77">
        <f t="shared" si="543"/>
        <v>47606733.558535405</v>
      </c>
    </row>
    <row r="140" spans="1:61" ht="15.75" customHeight="1" x14ac:dyDescent="0.35">
      <c r="A140" s="94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  <c r="AB140" s="53"/>
      <c r="AC140" s="53"/>
      <c r="AD140" s="53"/>
      <c r="AE140" s="53"/>
      <c r="AF140" s="53"/>
      <c r="AG140" s="53"/>
      <c r="AH140" s="53"/>
      <c r="AI140" s="53"/>
      <c r="AJ140" s="53"/>
      <c r="AK140" s="53"/>
    </row>
    <row r="141" spans="1:61" ht="15.75" customHeight="1" x14ac:dyDescent="0.35">
      <c r="A141" s="1" t="s">
        <v>135</v>
      </c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  <c r="AB141" s="53"/>
      <c r="AC141" s="53"/>
      <c r="AD141" s="53"/>
      <c r="AE141" s="53"/>
      <c r="AF141" s="53"/>
      <c r="AG141" s="53"/>
      <c r="AH141" s="53"/>
      <c r="AI141" s="53"/>
      <c r="AJ141" s="53"/>
      <c r="AK141" s="53"/>
    </row>
    <row r="142" spans="1:61" ht="15.75" customHeight="1" x14ac:dyDescent="0.35">
      <c r="A142" s="127" t="s">
        <v>161</v>
      </c>
      <c r="B142" s="130">
        <f t="shared" ref="B142:AK142" si="544">(B137*B147)/30</f>
        <v>311850.00000000006</v>
      </c>
      <c r="C142" s="130">
        <f t="shared" si="544"/>
        <v>784473.00000000012</v>
      </c>
      <c r="D142" s="130">
        <f t="shared" si="544"/>
        <v>1140724.5000000002</v>
      </c>
      <c r="E142" s="130">
        <f t="shared" si="544"/>
        <v>1655310.0000000002</v>
      </c>
      <c r="F142" s="130">
        <f t="shared" si="544"/>
        <v>2584668.5000000005</v>
      </c>
      <c r="G142" s="130">
        <f t="shared" si="544"/>
        <v>3369141.5000000005</v>
      </c>
      <c r="H142" s="130">
        <f t="shared" si="544"/>
        <v>3634104.0000000005</v>
      </c>
      <c r="I142" s="130">
        <f t="shared" si="544"/>
        <v>3634104.0000000005</v>
      </c>
      <c r="J142" s="130">
        <f t="shared" si="544"/>
        <v>3109104.0000000005</v>
      </c>
      <c r="K142" s="130">
        <f t="shared" si="544"/>
        <v>3704104.0000000005</v>
      </c>
      <c r="L142" s="130">
        <f t="shared" si="544"/>
        <v>3789154.0000000005</v>
      </c>
      <c r="M142" s="130">
        <f t="shared" si="544"/>
        <v>3109104.0000000005</v>
      </c>
      <c r="N142" s="130">
        <f t="shared" si="544"/>
        <v>7558803</v>
      </c>
      <c r="O142" s="130">
        <f t="shared" si="544"/>
        <v>7558803</v>
      </c>
      <c r="P142" s="130">
        <f t="shared" si="544"/>
        <v>7558803</v>
      </c>
      <c r="Q142" s="130">
        <f t="shared" si="544"/>
        <v>7558803</v>
      </c>
      <c r="R142" s="130">
        <f t="shared" si="544"/>
        <v>7558803</v>
      </c>
      <c r="S142" s="130">
        <f t="shared" si="544"/>
        <v>7558803</v>
      </c>
      <c r="T142" s="130">
        <f t="shared" si="544"/>
        <v>7558803</v>
      </c>
      <c r="U142" s="130">
        <f t="shared" si="544"/>
        <v>7558803</v>
      </c>
      <c r="V142" s="130">
        <f t="shared" si="544"/>
        <v>7558803</v>
      </c>
      <c r="W142" s="130">
        <f t="shared" si="544"/>
        <v>7558803</v>
      </c>
      <c r="X142" s="130">
        <f t="shared" si="544"/>
        <v>7558803</v>
      </c>
      <c r="Y142" s="130">
        <f t="shared" si="544"/>
        <v>7558803</v>
      </c>
      <c r="Z142" s="130">
        <f t="shared" si="544"/>
        <v>9331060.0823999997</v>
      </c>
      <c r="AA142" s="130">
        <f t="shared" si="544"/>
        <v>9331060.0823999997</v>
      </c>
      <c r="AB142" s="130">
        <f t="shared" si="544"/>
        <v>9331060.0823999997</v>
      </c>
      <c r="AC142" s="130">
        <f t="shared" si="544"/>
        <v>9331060.0823999997</v>
      </c>
      <c r="AD142" s="130">
        <f t="shared" si="544"/>
        <v>9331060.0823999997</v>
      </c>
      <c r="AE142" s="130">
        <f t="shared" si="544"/>
        <v>9331060.0823999997</v>
      </c>
      <c r="AF142" s="130">
        <f t="shared" si="544"/>
        <v>9331060.0823999997</v>
      </c>
      <c r="AG142" s="130">
        <f t="shared" si="544"/>
        <v>9331060.0823999997</v>
      </c>
      <c r="AH142" s="130">
        <f t="shared" si="544"/>
        <v>9331060.0823999997</v>
      </c>
      <c r="AI142" s="130">
        <f t="shared" si="544"/>
        <v>9331060.0823999997</v>
      </c>
      <c r="AJ142" s="130">
        <f t="shared" si="544"/>
        <v>9331060.0823999997</v>
      </c>
      <c r="AK142" s="130">
        <f t="shared" si="544"/>
        <v>9331060.0823999997</v>
      </c>
      <c r="AL142" s="130">
        <f t="shared" ref="AL142:BI142" si="545">(AL137*AL147)/30</f>
        <v>8664555.7907999996</v>
      </c>
      <c r="AM142" s="130">
        <f t="shared" si="545"/>
        <v>8664555.7907999996</v>
      </c>
      <c r="AN142" s="130">
        <f t="shared" si="545"/>
        <v>8664555.7907999996</v>
      </c>
      <c r="AO142" s="130">
        <f t="shared" si="545"/>
        <v>8664555.7907999996</v>
      </c>
      <c r="AP142" s="130">
        <f t="shared" si="545"/>
        <v>8664555.7907999996</v>
      </c>
      <c r="AQ142" s="130">
        <f t="shared" si="545"/>
        <v>8664555.7907999996</v>
      </c>
      <c r="AR142" s="130">
        <f t="shared" si="545"/>
        <v>8664555.7907999996</v>
      </c>
      <c r="AS142" s="130">
        <f t="shared" si="545"/>
        <v>8664555.7907999996</v>
      </c>
      <c r="AT142" s="130">
        <f t="shared" si="545"/>
        <v>8664555.7907999996</v>
      </c>
      <c r="AU142" s="130">
        <f t="shared" si="545"/>
        <v>8664555.7907999996</v>
      </c>
      <c r="AV142" s="130">
        <f t="shared" si="545"/>
        <v>8664555.7907999996</v>
      </c>
      <c r="AW142" s="130">
        <f t="shared" si="545"/>
        <v>8664555.7907999996</v>
      </c>
      <c r="AX142" s="130">
        <f t="shared" si="545"/>
        <v>7998051.4992000014</v>
      </c>
      <c r="AY142" s="130">
        <f t="shared" si="545"/>
        <v>7998051.4992000014</v>
      </c>
      <c r="AZ142" s="130">
        <f t="shared" si="545"/>
        <v>7998051.4992000014</v>
      </c>
      <c r="BA142" s="130">
        <f t="shared" si="545"/>
        <v>7998051.4992000014</v>
      </c>
      <c r="BB142" s="130">
        <f t="shared" si="545"/>
        <v>7998051.4992000014</v>
      </c>
      <c r="BC142" s="130">
        <f t="shared" si="545"/>
        <v>7998051.4992000014</v>
      </c>
      <c r="BD142" s="130">
        <f t="shared" si="545"/>
        <v>7998051.4992000014</v>
      </c>
      <c r="BE142" s="130">
        <f t="shared" si="545"/>
        <v>7998051.4992000014</v>
      </c>
      <c r="BF142" s="130">
        <f t="shared" si="545"/>
        <v>7998051.4992000014</v>
      </c>
      <c r="BG142" s="130">
        <f t="shared" si="545"/>
        <v>7998051.4992000014</v>
      </c>
      <c r="BH142" s="130">
        <f t="shared" si="545"/>
        <v>7998051.4992000014</v>
      </c>
      <c r="BI142" s="130">
        <f t="shared" si="545"/>
        <v>7998051.4992000014</v>
      </c>
    </row>
    <row r="143" spans="1:61" ht="15.75" customHeight="1" x14ac:dyDescent="0.35">
      <c r="A143" s="94" t="s">
        <v>162</v>
      </c>
      <c r="B143" s="99">
        <f t="shared" ref="B143:AK143" si="546">(B138*B150)/30</f>
        <v>153016.66666666666</v>
      </c>
      <c r="C143" s="99">
        <f t="shared" si="546"/>
        <v>333576.33333333331</v>
      </c>
      <c r="D143" s="99">
        <f t="shared" si="546"/>
        <v>485062.83333333331</v>
      </c>
      <c r="E143" s="99">
        <f t="shared" si="546"/>
        <v>703876.66666666663</v>
      </c>
      <c r="F143" s="99">
        <f t="shared" si="546"/>
        <v>950233.5</v>
      </c>
      <c r="G143" s="99">
        <f t="shared" si="546"/>
        <v>1283809.8333333333</v>
      </c>
      <c r="H143" s="99">
        <f t="shared" si="546"/>
        <v>1322064</v>
      </c>
      <c r="I143" s="99">
        <f t="shared" si="546"/>
        <v>1322064</v>
      </c>
      <c r="J143" s="99">
        <f t="shared" si="546"/>
        <v>1322064</v>
      </c>
      <c r="K143" s="99">
        <f t="shared" si="546"/>
        <v>1322064</v>
      </c>
      <c r="L143" s="99">
        <f t="shared" si="546"/>
        <v>1322064</v>
      </c>
      <c r="M143" s="99">
        <f t="shared" si="546"/>
        <v>1322064</v>
      </c>
      <c r="N143" s="99">
        <f t="shared" si="546"/>
        <v>2203440</v>
      </c>
      <c r="O143" s="99">
        <f t="shared" si="546"/>
        <v>2203440</v>
      </c>
      <c r="P143" s="99">
        <f t="shared" si="546"/>
        <v>2203440</v>
      </c>
      <c r="Q143" s="99">
        <f t="shared" si="546"/>
        <v>2203440</v>
      </c>
      <c r="R143" s="99">
        <f t="shared" si="546"/>
        <v>2203440</v>
      </c>
      <c r="S143" s="99">
        <f t="shared" si="546"/>
        <v>2203440</v>
      </c>
      <c r="T143" s="99">
        <f t="shared" si="546"/>
        <v>2203440</v>
      </c>
      <c r="U143" s="99">
        <f t="shared" si="546"/>
        <v>2203440</v>
      </c>
      <c r="V143" s="99">
        <f t="shared" si="546"/>
        <v>2203440</v>
      </c>
      <c r="W143" s="99">
        <f t="shared" si="546"/>
        <v>2203440</v>
      </c>
      <c r="X143" s="99">
        <f t="shared" si="546"/>
        <v>2203440</v>
      </c>
      <c r="Y143" s="99">
        <f t="shared" si="546"/>
        <v>2203440</v>
      </c>
      <c r="Z143" s="99">
        <f t="shared" si="546"/>
        <v>2644128</v>
      </c>
      <c r="AA143" s="99">
        <f t="shared" si="546"/>
        <v>2644128</v>
      </c>
      <c r="AB143" s="99">
        <f t="shared" si="546"/>
        <v>2644128</v>
      </c>
      <c r="AC143" s="99">
        <f t="shared" si="546"/>
        <v>2644128</v>
      </c>
      <c r="AD143" s="99">
        <f t="shared" si="546"/>
        <v>2644128</v>
      </c>
      <c r="AE143" s="99">
        <f t="shared" si="546"/>
        <v>2644128</v>
      </c>
      <c r="AF143" s="99">
        <f t="shared" si="546"/>
        <v>2644128</v>
      </c>
      <c r="AG143" s="99">
        <f t="shared" si="546"/>
        <v>2644128</v>
      </c>
      <c r="AH143" s="99">
        <f t="shared" si="546"/>
        <v>2644128</v>
      </c>
      <c r="AI143" s="99">
        <f t="shared" si="546"/>
        <v>2644128</v>
      </c>
      <c r="AJ143" s="99">
        <f t="shared" si="546"/>
        <v>2644128</v>
      </c>
      <c r="AK143" s="99">
        <f t="shared" si="546"/>
        <v>2644128</v>
      </c>
      <c r="AL143" s="99">
        <f t="shared" ref="AL143:BI143" si="547">(AL138*AL150)/30</f>
        <v>2644128</v>
      </c>
      <c r="AM143" s="99">
        <f t="shared" si="547"/>
        <v>2644128</v>
      </c>
      <c r="AN143" s="99">
        <f t="shared" si="547"/>
        <v>2644128</v>
      </c>
      <c r="AO143" s="99">
        <f t="shared" si="547"/>
        <v>2644128</v>
      </c>
      <c r="AP143" s="99">
        <f t="shared" si="547"/>
        <v>2644128</v>
      </c>
      <c r="AQ143" s="99">
        <f t="shared" si="547"/>
        <v>2644128</v>
      </c>
      <c r="AR143" s="99">
        <f t="shared" si="547"/>
        <v>2644128</v>
      </c>
      <c r="AS143" s="99">
        <f t="shared" si="547"/>
        <v>2644128</v>
      </c>
      <c r="AT143" s="99">
        <f t="shared" si="547"/>
        <v>2644128</v>
      </c>
      <c r="AU143" s="99">
        <f t="shared" si="547"/>
        <v>2644128</v>
      </c>
      <c r="AV143" s="99">
        <f t="shared" si="547"/>
        <v>2644128</v>
      </c>
      <c r="AW143" s="99">
        <f t="shared" si="547"/>
        <v>2644128</v>
      </c>
      <c r="AX143" s="99">
        <f t="shared" si="547"/>
        <v>2644128</v>
      </c>
      <c r="AY143" s="99">
        <f t="shared" si="547"/>
        <v>2644128</v>
      </c>
      <c r="AZ143" s="99">
        <f t="shared" si="547"/>
        <v>2644128</v>
      </c>
      <c r="BA143" s="99">
        <f t="shared" si="547"/>
        <v>2644128</v>
      </c>
      <c r="BB143" s="99">
        <f t="shared" si="547"/>
        <v>2644128</v>
      </c>
      <c r="BC143" s="99">
        <f t="shared" si="547"/>
        <v>2644128</v>
      </c>
      <c r="BD143" s="99">
        <f t="shared" si="547"/>
        <v>2644128</v>
      </c>
      <c r="BE143" s="99">
        <f t="shared" si="547"/>
        <v>2644128</v>
      </c>
      <c r="BF143" s="99">
        <f t="shared" si="547"/>
        <v>2644128</v>
      </c>
      <c r="BG143" s="99">
        <f t="shared" si="547"/>
        <v>2644128</v>
      </c>
      <c r="BH143" s="99">
        <f t="shared" si="547"/>
        <v>2644128</v>
      </c>
      <c r="BI143" s="99">
        <f t="shared" si="547"/>
        <v>2644128</v>
      </c>
    </row>
    <row r="144" spans="1:61" ht="15.75" customHeight="1" x14ac:dyDescent="0.35">
      <c r="A144" s="128" t="s">
        <v>163</v>
      </c>
      <c r="B144" s="117">
        <f t="shared" ref="B144:AK144" si="548">(B138*B151)/30</f>
        <v>0</v>
      </c>
      <c r="C144" s="117">
        <f t="shared" si="548"/>
        <v>0</v>
      </c>
      <c r="D144" s="117">
        <f t="shared" si="548"/>
        <v>0</v>
      </c>
      <c r="E144" s="117">
        <f t="shared" si="548"/>
        <v>0</v>
      </c>
      <c r="F144" s="117">
        <f t="shared" si="548"/>
        <v>0</v>
      </c>
      <c r="G144" s="117">
        <f t="shared" si="548"/>
        <v>0</v>
      </c>
      <c r="H144" s="117">
        <f t="shared" si="548"/>
        <v>0</v>
      </c>
      <c r="I144" s="117">
        <f t="shared" si="548"/>
        <v>0</v>
      </c>
      <c r="J144" s="117">
        <f t="shared" si="548"/>
        <v>0</v>
      </c>
      <c r="K144" s="117">
        <f t="shared" si="548"/>
        <v>0</v>
      </c>
      <c r="L144" s="117">
        <f t="shared" si="548"/>
        <v>0</v>
      </c>
      <c r="M144" s="117">
        <f t="shared" si="548"/>
        <v>1983096</v>
      </c>
      <c r="N144" s="117">
        <f t="shared" si="548"/>
        <v>3305160</v>
      </c>
      <c r="O144" s="117">
        <f t="shared" si="548"/>
        <v>3305160</v>
      </c>
      <c r="P144" s="117">
        <f t="shared" si="548"/>
        <v>3305160</v>
      </c>
      <c r="Q144" s="117">
        <f t="shared" si="548"/>
        <v>3305160</v>
      </c>
      <c r="R144" s="117">
        <f t="shared" si="548"/>
        <v>3305160</v>
      </c>
      <c r="S144" s="117">
        <f t="shared" si="548"/>
        <v>3305160</v>
      </c>
      <c r="T144" s="117">
        <f t="shared" si="548"/>
        <v>3305160</v>
      </c>
      <c r="U144" s="117">
        <f t="shared" si="548"/>
        <v>3305160</v>
      </c>
      <c r="V144" s="117">
        <f t="shared" si="548"/>
        <v>3305160</v>
      </c>
      <c r="W144" s="117">
        <f t="shared" si="548"/>
        <v>3305160</v>
      </c>
      <c r="X144" s="117">
        <f t="shared" si="548"/>
        <v>3305160</v>
      </c>
      <c r="Y144" s="117">
        <f t="shared" si="548"/>
        <v>3305160</v>
      </c>
      <c r="Z144" s="117">
        <f t="shared" si="548"/>
        <v>3966192</v>
      </c>
      <c r="AA144" s="117">
        <f t="shared" si="548"/>
        <v>3966192</v>
      </c>
      <c r="AB144" s="117">
        <f t="shared" si="548"/>
        <v>3966192</v>
      </c>
      <c r="AC144" s="117">
        <f t="shared" si="548"/>
        <v>3966192</v>
      </c>
      <c r="AD144" s="117">
        <f t="shared" si="548"/>
        <v>3966192</v>
      </c>
      <c r="AE144" s="117">
        <f t="shared" si="548"/>
        <v>3966192</v>
      </c>
      <c r="AF144" s="117">
        <f t="shared" si="548"/>
        <v>3966192</v>
      </c>
      <c r="AG144" s="117">
        <f t="shared" si="548"/>
        <v>3966192</v>
      </c>
      <c r="AH144" s="117">
        <f t="shared" si="548"/>
        <v>3966192</v>
      </c>
      <c r="AI144" s="117">
        <f t="shared" si="548"/>
        <v>3966192</v>
      </c>
      <c r="AJ144" s="117">
        <f t="shared" si="548"/>
        <v>3966192</v>
      </c>
      <c r="AK144" s="117">
        <f t="shared" si="548"/>
        <v>3966192</v>
      </c>
      <c r="AL144" s="117">
        <f t="shared" ref="AL144:BI144" si="549">(AL138*AL151)/30</f>
        <v>3966192</v>
      </c>
      <c r="AM144" s="117">
        <f t="shared" si="549"/>
        <v>3966192</v>
      </c>
      <c r="AN144" s="117">
        <f t="shared" si="549"/>
        <v>3966192</v>
      </c>
      <c r="AO144" s="117">
        <f t="shared" si="549"/>
        <v>3966192</v>
      </c>
      <c r="AP144" s="117">
        <f t="shared" si="549"/>
        <v>3966192</v>
      </c>
      <c r="AQ144" s="117">
        <f t="shared" si="549"/>
        <v>3966192</v>
      </c>
      <c r="AR144" s="117">
        <f t="shared" si="549"/>
        <v>3966192</v>
      </c>
      <c r="AS144" s="117">
        <f t="shared" si="549"/>
        <v>3966192</v>
      </c>
      <c r="AT144" s="117">
        <f t="shared" si="549"/>
        <v>3966192</v>
      </c>
      <c r="AU144" s="117">
        <f t="shared" si="549"/>
        <v>3966192</v>
      </c>
      <c r="AV144" s="117">
        <f t="shared" si="549"/>
        <v>3966192</v>
      </c>
      <c r="AW144" s="117">
        <f t="shared" si="549"/>
        <v>3966192</v>
      </c>
      <c r="AX144" s="117">
        <f t="shared" si="549"/>
        <v>3966192</v>
      </c>
      <c r="AY144" s="117">
        <f t="shared" si="549"/>
        <v>3966192</v>
      </c>
      <c r="AZ144" s="117">
        <f t="shared" si="549"/>
        <v>3966192</v>
      </c>
      <c r="BA144" s="117">
        <f t="shared" si="549"/>
        <v>3966192</v>
      </c>
      <c r="BB144" s="117">
        <f t="shared" si="549"/>
        <v>3966192</v>
      </c>
      <c r="BC144" s="117">
        <f t="shared" si="549"/>
        <v>3966192</v>
      </c>
      <c r="BD144" s="117">
        <f t="shared" si="549"/>
        <v>3966192</v>
      </c>
      <c r="BE144" s="117">
        <f t="shared" si="549"/>
        <v>3966192</v>
      </c>
      <c r="BF144" s="117">
        <f t="shared" si="549"/>
        <v>3966192</v>
      </c>
      <c r="BG144" s="117">
        <f t="shared" si="549"/>
        <v>3966192</v>
      </c>
      <c r="BH144" s="117">
        <f t="shared" si="549"/>
        <v>3966192</v>
      </c>
      <c r="BI144" s="117">
        <f t="shared" si="549"/>
        <v>3966192</v>
      </c>
    </row>
    <row r="145" spans="1:61" ht="15.75" customHeight="1" x14ac:dyDescent="0.35">
      <c r="A145" s="94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  <c r="AB145" s="53"/>
      <c r="AC145" s="53"/>
      <c r="AD145" s="53"/>
      <c r="AE145" s="53"/>
      <c r="AF145" s="53"/>
      <c r="AG145" s="53"/>
      <c r="AH145" s="53"/>
      <c r="AI145" s="53"/>
      <c r="AJ145" s="53"/>
      <c r="AK145" s="53"/>
    </row>
    <row r="146" spans="1:61" ht="15.75" customHeight="1" x14ac:dyDescent="0.35">
      <c r="A146" s="1" t="s">
        <v>164</v>
      </c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  <c r="AB146" s="53"/>
      <c r="AC146" s="53"/>
      <c r="AD146" s="53"/>
      <c r="AE146" s="53"/>
      <c r="AF146" s="53"/>
      <c r="AG146" s="53"/>
      <c r="AH146" s="53"/>
      <c r="AI146" s="53"/>
      <c r="AJ146" s="53"/>
      <c r="AK146" s="53"/>
    </row>
    <row r="147" spans="1:61" ht="15.75" customHeight="1" x14ac:dyDescent="0.35">
      <c r="A147" s="127" t="s">
        <v>161</v>
      </c>
      <c r="B147" s="131">
        <f>SUMPRODUCT(B148:B149,B37:B38)</f>
        <v>3.0000000000000004</v>
      </c>
      <c r="C147" s="131">
        <f>SUMPRODUCT(C148:C149,C37:C38)</f>
        <v>3.0000000000000004</v>
      </c>
      <c r="D147" s="131">
        <f>SUMPRODUCT(D148:D149,D37:D38)</f>
        <v>3.0000000000000004</v>
      </c>
      <c r="E147" s="131">
        <f>SUMPRODUCT(E148:E149,E37:E38)</f>
        <v>3.0000000000000004</v>
      </c>
      <c r="F147" s="131">
        <f>SUMPRODUCT(F148:F149,F37:F38)</f>
        <v>3.0000000000000004</v>
      </c>
      <c r="G147" s="131">
        <f>SUMPRODUCT(G148:G149,G37:G38)</f>
        <v>3.0000000000000004</v>
      </c>
      <c r="H147" s="131">
        <f>SUMPRODUCT(H148:H149,H37:H38)</f>
        <v>3.0000000000000004</v>
      </c>
      <c r="I147" s="131">
        <f>SUMPRODUCT(I148:I149,I37:I38)</f>
        <v>3.0000000000000004</v>
      </c>
      <c r="J147" s="131">
        <f>SUMPRODUCT(J148:J149,J37:J38)</f>
        <v>3.0000000000000004</v>
      </c>
      <c r="K147" s="131">
        <f>SUMPRODUCT(K148:K149,K37:K38)</f>
        <v>3.0000000000000004</v>
      </c>
      <c r="L147" s="131">
        <f>SUMPRODUCT(L148:L149,L37:L38)</f>
        <v>3.0000000000000004</v>
      </c>
      <c r="M147" s="131">
        <f>SUMPRODUCT(M148:M149,M37:M38)</f>
        <v>3.0000000000000004</v>
      </c>
      <c r="N147" s="131">
        <f>SUMPRODUCT(N148:N149,N37:N38)</f>
        <v>3.75</v>
      </c>
      <c r="O147" s="131">
        <f>SUMPRODUCT(O148:O149,O37:O38)</f>
        <v>3.75</v>
      </c>
      <c r="P147" s="131">
        <f>SUMPRODUCT(P148:P149,P37:P38)</f>
        <v>3.75</v>
      </c>
      <c r="Q147" s="131">
        <f>SUMPRODUCT(Q148:Q149,Q37:Q38)</f>
        <v>3.75</v>
      </c>
      <c r="R147" s="131">
        <f>SUMPRODUCT(R148:R149,R37:R38)</f>
        <v>3.75</v>
      </c>
      <c r="S147" s="131">
        <f>SUMPRODUCT(S148:S149,S37:S38)</f>
        <v>3.75</v>
      </c>
      <c r="T147" s="131">
        <f>SUMPRODUCT(T148:T149,T37:T38)</f>
        <v>3.75</v>
      </c>
      <c r="U147" s="131">
        <f>SUMPRODUCT(U148:U149,U37:U38)</f>
        <v>3.75</v>
      </c>
      <c r="V147" s="131">
        <f>SUMPRODUCT(V148:V149,V37:V38)</f>
        <v>3.75</v>
      </c>
      <c r="W147" s="131">
        <f>SUMPRODUCT(W148:W149,W37:W38)</f>
        <v>3.75</v>
      </c>
      <c r="X147" s="131">
        <f>SUMPRODUCT(X148:X149,X37:X38)</f>
        <v>3.75</v>
      </c>
      <c r="Y147" s="131">
        <f>SUMPRODUCT(Y148:Y149,Y37:Y38)</f>
        <v>3.75</v>
      </c>
      <c r="Z147" s="131">
        <f>SUMPRODUCT(Z148:Z149,Z37:Z38)</f>
        <v>3.5</v>
      </c>
      <c r="AA147" s="131">
        <f>SUMPRODUCT(AA148:AA149,AA37:AA38)</f>
        <v>3.5</v>
      </c>
      <c r="AB147" s="131">
        <f>SUMPRODUCT(AB148:AB149,AB37:AB38)</f>
        <v>3.5</v>
      </c>
      <c r="AC147" s="131">
        <f>SUMPRODUCT(AC148:AC149,AC37:AC38)</f>
        <v>3.5</v>
      </c>
      <c r="AD147" s="131">
        <f>SUMPRODUCT(AD148:AD149,AD37:AD38)</f>
        <v>3.5</v>
      </c>
      <c r="AE147" s="131">
        <f>SUMPRODUCT(AE148:AE149,AE37:AE38)</f>
        <v>3.5</v>
      </c>
      <c r="AF147" s="131">
        <f>SUMPRODUCT(AF148:AF149,AF37:AF38)</f>
        <v>3.5</v>
      </c>
      <c r="AG147" s="131">
        <f>SUMPRODUCT(AG148:AG149,AG37:AG38)</f>
        <v>3.5</v>
      </c>
      <c r="AH147" s="131">
        <f>SUMPRODUCT(AH148:AH149,AH37:AH38)</f>
        <v>3.5</v>
      </c>
      <c r="AI147" s="131">
        <f>SUMPRODUCT(AI148:AI149,AI37:AI38)</f>
        <v>3.5</v>
      </c>
      <c r="AJ147" s="131">
        <f>SUMPRODUCT(AJ148:AJ149,AJ37:AJ38)</f>
        <v>3.5</v>
      </c>
      <c r="AK147" s="131">
        <f>SUMPRODUCT(AK148:AK149,AK37:AK38)</f>
        <v>3.5</v>
      </c>
      <c r="AL147" s="131">
        <f>SUMPRODUCT(AL148:AL149,AL37:AL38)</f>
        <v>3.25</v>
      </c>
      <c r="AM147" s="131">
        <f>SUMPRODUCT(AM148:AM149,AM37:AM38)</f>
        <v>3.25</v>
      </c>
      <c r="AN147" s="131">
        <f>SUMPRODUCT(AN148:AN149,AN37:AN38)</f>
        <v>3.25</v>
      </c>
      <c r="AO147" s="131">
        <f>SUMPRODUCT(AO148:AO149,AO37:AO38)</f>
        <v>3.25</v>
      </c>
      <c r="AP147" s="131">
        <f>SUMPRODUCT(AP148:AP149,AP37:AP38)</f>
        <v>3.25</v>
      </c>
      <c r="AQ147" s="131">
        <f>SUMPRODUCT(AQ148:AQ149,AQ37:AQ38)</f>
        <v>3.25</v>
      </c>
      <c r="AR147" s="131">
        <f>SUMPRODUCT(AR148:AR149,AR37:AR38)</f>
        <v>3.25</v>
      </c>
      <c r="AS147" s="131">
        <f>SUMPRODUCT(AS148:AS149,AS37:AS38)</f>
        <v>3.25</v>
      </c>
      <c r="AT147" s="131">
        <f>SUMPRODUCT(AT148:AT149,AT37:AT38)</f>
        <v>3.25</v>
      </c>
      <c r="AU147" s="131">
        <f>SUMPRODUCT(AU148:AU149,AU37:AU38)</f>
        <v>3.25</v>
      </c>
      <c r="AV147" s="131">
        <f>SUMPRODUCT(AV148:AV149,AV37:AV38)</f>
        <v>3.25</v>
      </c>
      <c r="AW147" s="131">
        <f>SUMPRODUCT(AW148:AW149,AW37:AW38)</f>
        <v>3.25</v>
      </c>
      <c r="AX147" s="131">
        <f>SUMPRODUCT(AX148:AX149,AX37:AX38)</f>
        <v>3.0000000000000004</v>
      </c>
      <c r="AY147" s="131">
        <f>SUMPRODUCT(AY148:AY149,AY37:AY38)</f>
        <v>3.0000000000000004</v>
      </c>
      <c r="AZ147" s="131">
        <f>SUMPRODUCT(AZ148:AZ149,AZ37:AZ38)</f>
        <v>3.0000000000000004</v>
      </c>
      <c r="BA147" s="131">
        <f>SUMPRODUCT(BA148:BA149,BA37:BA38)</f>
        <v>3.0000000000000004</v>
      </c>
      <c r="BB147" s="131">
        <f>SUMPRODUCT(BB148:BB149,BB37:BB38)</f>
        <v>3.0000000000000004</v>
      </c>
      <c r="BC147" s="131">
        <f>SUMPRODUCT(BC148:BC149,BC37:BC38)</f>
        <v>3.0000000000000004</v>
      </c>
      <c r="BD147" s="131">
        <f>SUMPRODUCT(BD148:BD149,BD37:BD38)</f>
        <v>3.0000000000000004</v>
      </c>
      <c r="BE147" s="131">
        <f>SUMPRODUCT(BE148:BE149,BE37:BE38)</f>
        <v>3.0000000000000004</v>
      </c>
      <c r="BF147" s="131">
        <f>SUMPRODUCT(BF148:BF149,BF37:BF38)</f>
        <v>3.0000000000000004</v>
      </c>
      <c r="BG147" s="131">
        <f>SUMPRODUCT(BG148:BG149,BG37:BG38)</f>
        <v>3.0000000000000004</v>
      </c>
      <c r="BH147" s="131">
        <f>SUMPRODUCT(BH148:BH149,BH37:BH38)</f>
        <v>3.0000000000000004</v>
      </c>
      <c r="BI147" s="131">
        <f>SUMPRODUCT(BI148:BI149,BI37:BI38)</f>
        <v>3.0000000000000004</v>
      </c>
    </row>
    <row r="148" spans="1:61" ht="15.75" customHeight="1" x14ac:dyDescent="0.35">
      <c r="A148" s="68" t="s">
        <v>165</v>
      </c>
      <c r="B148" s="132">
        <v>6</v>
      </c>
      <c r="C148" s="132">
        <f t="shared" ref="C148:AK148" si="550">B148</f>
        <v>6</v>
      </c>
      <c r="D148" s="132">
        <f t="shared" si="550"/>
        <v>6</v>
      </c>
      <c r="E148" s="132">
        <f t="shared" si="550"/>
        <v>6</v>
      </c>
      <c r="F148" s="132">
        <f t="shared" si="550"/>
        <v>6</v>
      </c>
      <c r="G148" s="132">
        <f t="shared" si="550"/>
        <v>6</v>
      </c>
      <c r="H148" s="132">
        <f t="shared" si="550"/>
        <v>6</v>
      </c>
      <c r="I148" s="132">
        <f t="shared" si="550"/>
        <v>6</v>
      </c>
      <c r="J148" s="132">
        <f t="shared" si="550"/>
        <v>6</v>
      </c>
      <c r="K148" s="132">
        <f t="shared" si="550"/>
        <v>6</v>
      </c>
      <c r="L148" s="132">
        <f t="shared" si="550"/>
        <v>6</v>
      </c>
      <c r="M148" s="132">
        <f t="shared" si="550"/>
        <v>6</v>
      </c>
      <c r="N148" s="132">
        <f t="shared" si="550"/>
        <v>6</v>
      </c>
      <c r="O148" s="132">
        <f t="shared" si="550"/>
        <v>6</v>
      </c>
      <c r="P148" s="132">
        <f t="shared" si="550"/>
        <v>6</v>
      </c>
      <c r="Q148" s="132">
        <f t="shared" si="550"/>
        <v>6</v>
      </c>
      <c r="R148" s="132">
        <f t="shared" si="550"/>
        <v>6</v>
      </c>
      <c r="S148" s="132">
        <f t="shared" si="550"/>
        <v>6</v>
      </c>
      <c r="T148" s="132">
        <f t="shared" si="550"/>
        <v>6</v>
      </c>
      <c r="U148" s="132">
        <f t="shared" si="550"/>
        <v>6</v>
      </c>
      <c r="V148" s="132">
        <f t="shared" si="550"/>
        <v>6</v>
      </c>
      <c r="W148" s="132">
        <f t="shared" si="550"/>
        <v>6</v>
      </c>
      <c r="X148" s="132">
        <f t="shared" si="550"/>
        <v>6</v>
      </c>
      <c r="Y148" s="132">
        <f t="shared" si="550"/>
        <v>6</v>
      </c>
      <c r="Z148" s="132">
        <f t="shared" si="550"/>
        <v>6</v>
      </c>
      <c r="AA148" s="132">
        <f t="shared" si="550"/>
        <v>6</v>
      </c>
      <c r="AB148" s="132">
        <f t="shared" si="550"/>
        <v>6</v>
      </c>
      <c r="AC148" s="132">
        <f t="shared" si="550"/>
        <v>6</v>
      </c>
      <c r="AD148" s="132">
        <f t="shared" si="550"/>
        <v>6</v>
      </c>
      <c r="AE148" s="132">
        <f t="shared" si="550"/>
        <v>6</v>
      </c>
      <c r="AF148" s="132">
        <f t="shared" si="550"/>
        <v>6</v>
      </c>
      <c r="AG148" s="132">
        <f t="shared" si="550"/>
        <v>6</v>
      </c>
      <c r="AH148" s="132">
        <f t="shared" si="550"/>
        <v>6</v>
      </c>
      <c r="AI148" s="132">
        <f t="shared" si="550"/>
        <v>6</v>
      </c>
      <c r="AJ148" s="132">
        <f t="shared" si="550"/>
        <v>6</v>
      </c>
      <c r="AK148" s="132">
        <f t="shared" si="550"/>
        <v>6</v>
      </c>
      <c r="AL148" s="132">
        <f t="shared" ref="AL148:AL151" si="551">AK148</f>
        <v>6</v>
      </c>
      <c r="AM148" s="132">
        <f t="shared" ref="AM148:AM151" si="552">AL148</f>
        <v>6</v>
      </c>
      <c r="AN148" s="132">
        <f t="shared" ref="AN148:AN151" si="553">AM148</f>
        <v>6</v>
      </c>
      <c r="AO148" s="132">
        <f t="shared" ref="AO148:AO151" si="554">AN148</f>
        <v>6</v>
      </c>
      <c r="AP148" s="132">
        <f t="shared" ref="AP148:AP151" si="555">AO148</f>
        <v>6</v>
      </c>
      <c r="AQ148" s="132">
        <f t="shared" ref="AQ148:AQ151" si="556">AP148</f>
        <v>6</v>
      </c>
      <c r="AR148" s="132">
        <f t="shared" ref="AR148:AR151" si="557">AQ148</f>
        <v>6</v>
      </c>
      <c r="AS148" s="132">
        <f t="shared" ref="AS148:AS151" si="558">AR148</f>
        <v>6</v>
      </c>
      <c r="AT148" s="132">
        <f t="shared" ref="AT148:AT151" si="559">AS148</f>
        <v>6</v>
      </c>
      <c r="AU148" s="132">
        <f t="shared" ref="AU148:AU151" si="560">AT148</f>
        <v>6</v>
      </c>
      <c r="AV148" s="132">
        <f t="shared" ref="AV148:AV151" si="561">AU148</f>
        <v>6</v>
      </c>
      <c r="AW148" s="132">
        <f t="shared" ref="AW148:AW151" si="562">AV148</f>
        <v>6</v>
      </c>
      <c r="AX148" s="132">
        <f t="shared" ref="AX148:AX151" si="563">AW148</f>
        <v>6</v>
      </c>
      <c r="AY148" s="132">
        <f t="shared" ref="AY148:AY151" si="564">AX148</f>
        <v>6</v>
      </c>
      <c r="AZ148" s="132">
        <f t="shared" ref="AZ148:AZ151" si="565">AY148</f>
        <v>6</v>
      </c>
      <c r="BA148" s="132">
        <f t="shared" ref="BA148:BA151" si="566">AZ148</f>
        <v>6</v>
      </c>
      <c r="BB148" s="132">
        <f t="shared" ref="BB148:BB151" si="567">BA148</f>
        <v>6</v>
      </c>
      <c r="BC148" s="132">
        <f t="shared" ref="BC148:BC151" si="568">BB148</f>
        <v>6</v>
      </c>
      <c r="BD148" s="132">
        <f t="shared" ref="BD148:BD151" si="569">BC148</f>
        <v>6</v>
      </c>
      <c r="BE148" s="132">
        <f t="shared" ref="BE148:BE151" si="570">BD148</f>
        <v>6</v>
      </c>
      <c r="BF148" s="132">
        <f t="shared" ref="BF148:BF151" si="571">BE148</f>
        <v>6</v>
      </c>
      <c r="BG148" s="132">
        <f t="shared" ref="BG148:BG151" si="572">BF148</f>
        <v>6</v>
      </c>
      <c r="BH148" s="132">
        <f t="shared" ref="BH148:BH151" si="573">BG148</f>
        <v>6</v>
      </c>
      <c r="BI148" s="132">
        <f t="shared" ref="BI148:BI151" si="574">BH148</f>
        <v>6</v>
      </c>
    </row>
    <row r="149" spans="1:61" ht="15.75" customHeight="1" x14ac:dyDescent="0.35">
      <c r="A149" s="68" t="s">
        <v>166</v>
      </c>
      <c r="B149" s="132">
        <v>1</v>
      </c>
      <c r="C149" s="132">
        <f t="shared" ref="C149:AK149" si="575">B149</f>
        <v>1</v>
      </c>
      <c r="D149" s="132">
        <f t="shared" si="575"/>
        <v>1</v>
      </c>
      <c r="E149" s="132">
        <f t="shared" si="575"/>
        <v>1</v>
      </c>
      <c r="F149" s="132">
        <f t="shared" si="575"/>
        <v>1</v>
      </c>
      <c r="G149" s="132">
        <f t="shared" si="575"/>
        <v>1</v>
      </c>
      <c r="H149" s="132">
        <f t="shared" si="575"/>
        <v>1</v>
      </c>
      <c r="I149" s="132">
        <f t="shared" si="575"/>
        <v>1</v>
      </c>
      <c r="J149" s="132">
        <f t="shared" si="575"/>
        <v>1</v>
      </c>
      <c r="K149" s="132">
        <f t="shared" si="575"/>
        <v>1</v>
      </c>
      <c r="L149" s="132">
        <f t="shared" si="575"/>
        <v>1</v>
      </c>
      <c r="M149" s="132">
        <f t="shared" si="575"/>
        <v>1</v>
      </c>
      <c r="N149" s="132">
        <f t="shared" si="575"/>
        <v>1</v>
      </c>
      <c r="O149" s="132">
        <f t="shared" si="575"/>
        <v>1</v>
      </c>
      <c r="P149" s="132">
        <f t="shared" si="575"/>
        <v>1</v>
      </c>
      <c r="Q149" s="132">
        <f t="shared" si="575"/>
        <v>1</v>
      </c>
      <c r="R149" s="132">
        <f t="shared" si="575"/>
        <v>1</v>
      </c>
      <c r="S149" s="132">
        <f t="shared" si="575"/>
        <v>1</v>
      </c>
      <c r="T149" s="132">
        <f t="shared" si="575"/>
        <v>1</v>
      </c>
      <c r="U149" s="132">
        <f t="shared" si="575"/>
        <v>1</v>
      </c>
      <c r="V149" s="132">
        <f t="shared" si="575"/>
        <v>1</v>
      </c>
      <c r="W149" s="132">
        <f t="shared" si="575"/>
        <v>1</v>
      </c>
      <c r="X149" s="132">
        <f t="shared" si="575"/>
        <v>1</v>
      </c>
      <c r="Y149" s="132">
        <f t="shared" si="575"/>
        <v>1</v>
      </c>
      <c r="Z149" s="132">
        <f t="shared" si="575"/>
        <v>1</v>
      </c>
      <c r="AA149" s="132">
        <f t="shared" si="575"/>
        <v>1</v>
      </c>
      <c r="AB149" s="132">
        <f t="shared" si="575"/>
        <v>1</v>
      </c>
      <c r="AC149" s="132">
        <f t="shared" si="575"/>
        <v>1</v>
      </c>
      <c r="AD149" s="132">
        <f t="shared" si="575"/>
        <v>1</v>
      </c>
      <c r="AE149" s="132">
        <f t="shared" si="575"/>
        <v>1</v>
      </c>
      <c r="AF149" s="132">
        <f t="shared" si="575"/>
        <v>1</v>
      </c>
      <c r="AG149" s="132">
        <f t="shared" si="575"/>
        <v>1</v>
      </c>
      <c r="AH149" s="132">
        <f t="shared" si="575"/>
        <v>1</v>
      </c>
      <c r="AI149" s="132">
        <f t="shared" si="575"/>
        <v>1</v>
      </c>
      <c r="AJ149" s="132">
        <f t="shared" si="575"/>
        <v>1</v>
      </c>
      <c r="AK149" s="132">
        <f t="shared" si="575"/>
        <v>1</v>
      </c>
      <c r="AL149" s="132">
        <f t="shared" si="551"/>
        <v>1</v>
      </c>
      <c r="AM149" s="132">
        <f t="shared" si="552"/>
        <v>1</v>
      </c>
      <c r="AN149" s="132">
        <f t="shared" si="553"/>
        <v>1</v>
      </c>
      <c r="AO149" s="132">
        <f t="shared" si="554"/>
        <v>1</v>
      </c>
      <c r="AP149" s="132">
        <f t="shared" si="555"/>
        <v>1</v>
      </c>
      <c r="AQ149" s="132">
        <f t="shared" si="556"/>
        <v>1</v>
      </c>
      <c r="AR149" s="132">
        <f t="shared" si="557"/>
        <v>1</v>
      </c>
      <c r="AS149" s="132">
        <f t="shared" si="558"/>
        <v>1</v>
      </c>
      <c r="AT149" s="132">
        <f t="shared" si="559"/>
        <v>1</v>
      </c>
      <c r="AU149" s="132">
        <f t="shared" si="560"/>
        <v>1</v>
      </c>
      <c r="AV149" s="132">
        <f t="shared" si="561"/>
        <v>1</v>
      </c>
      <c r="AW149" s="132">
        <f t="shared" si="562"/>
        <v>1</v>
      </c>
      <c r="AX149" s="132">
        <f t="shared" si="563"/>
        <v>1</v>
      </c>
      <c r="AY149" s="132">
        <f t="shared" si="564"/>
        <v>1</v>
      </c>
      <c r="AZ149" s="132">
        <f t="shared" si="565"/>
        <v>1</v>
      </c>
      <c r="BA149" s="132">
        <f t="shared" si="566"/>
        <v>1</v>
      </c>
      <c r="BB149" s="132">
        <f t="shared" si="567"/>
        <v>1</v>
      </c>
      <c r="BC149" s="132">
        <f t="shared" si="568"/>
        <v>1</v>
      </c>
      <c r="BD149" s="132">
        <f t="shared" si="569"/>
        <v>1</v>
      </c>
      <c r="BE149" s="132">
        <f t="shared" si="570"/>
        <v>1</v>
      </c>
      <c r="BF149" s="132">
        <f t="shared" si="571"/>
        <v>1</v>
      </c>
      <c r="BG149" s="132">
        <f t="shared" si="572"/>
        <v>1</v>
      </c>
      <c r="BH149" s="132">
        <f t="shared" si="573"/>
        <v>1</v>
      </c>
      <c r="BI149" s="132">
        <f t="shared" si="574"/>
        <v>1</v>
      </c>
    </row>
    <row r="150" spans="1:61" ht="15.75" customHeight="1" x14ac:dyDescent="0.35">
      <c r="A150" s="94" t="s">
        <v>162</v>
      </c>
      <c r="B150" s="132">
        <v>10</v>
      </c>
      <c r="C150" s="53">
        <f t="shared" ref="C150:L150" si="576">B150</f>
        <v>10</v>
      </c>
      <c r="D150" s="53">
        <f t="shared" si="576"/>
        <v>10</v>
      </c>
      <c r="E150" s="53">
        <f t="shared" si="576"/>
        <v>10</v>
      </c>
      <c r="F150" s="53">
        <f t="shared" si="576"/>
        <v>10</v>
      </c>
      <c r="G150" s="53">
        <f t="shared" si="576"/>
        <v>10</v>
      </c>
      <c r="H150" s="53">
        <f t="shared" si="576"/>
        <v>10</v>
      </c>
      <c r="I150" s="53">
        <f t="shared" si="576"/>
        <v>10</v>
      </c>
      <c r="J150" s="53">
        <f t="shared" si="576"/>
        <v>10</v>
      </c>
      <c r="K150" s="53">
        <f t="shared" si="576"/>
        <v>10</v>
      </c>
      <c r="L150" s="53">
        <f t="shared" si="576"/>
        <v>10</v>
      </c>
      <c r="M150" s="132">
        <v>10</v>
      </c>
      <c r="N150" s="53">
        <f t="shared" ref="N150:X150" si="577">M150</f>
        <v>10</v>
      </c>
      <c r="O150" s="53">
        <f t="shared" si="577"/>
        <v>10</v>
      </c>
      <c r="P150" s="53">
        <f t="shared" si="577"/>
        <v>10</v>
      </c>
      <c r="Q150" s="53">
        <f t="shared" si="577"/>
        <v>10</v>
      </c>
      <c r="R150" s="53">
        <f t="shared" si="577"/>
        <v>10</v>
      </c>
      <c r="S150" s="53">
        <f t="shared" si="577"/>
        <v>10</v>
      </c>
      <c r="T150" s="53">
        <f t="shared" si="577"/>
        <v>10</v>
      </c>
      <c r="U150" s="53">
        <f t="shared" si="577"/>
        <v>10</v>
      </c>
      <c r="V150" s="53">
        <f t="shared" si="577"/>
        <v>10</v>
      </c>
      <c r="W150" s="53">
        <f t="shared" si="577"/>
        <v>10</v>
      </c>
      <c r="X150" s="53">
        <f t="shared" si="577"/>
        <v>10</v>
      </c>
      <c r="Y150" s="132">
        <v>10</v>
      </c>
      <c r="Z150" s="53">
        <f t="shared" ref="Z150:AK150" si="578">Y150</f>
        <v>10</v>
      </c>
      <c r="AA150" s="53">
        <f t="shared" si="578"/>
        <v>10</v>
      </c>
      <c r="AB150" s="53">
        <f t="shared" si="578"/>
        <v>10</v>
      </c>
      <c r="AC150" s="53">
        <f t="shared" si="578"/>
        <v>10</v>
      </c>
      <c r="AD150" s="53">
        <f t="shared" si="578"/>
        <v>10</v>
      </c>
      <c r="AE150" s="53">
        <f t="shared" si="578"/>
        <v>10</v>
      </c>
      <c r="AF150" s="53">
        <f t="shared" si="578"/>
        <v>10</v>
      </c>
      <c r="AG150" s="53">
        <f t="shared" si="578"/>
        <v>10</v>
      </c>
      <c r="AH150" s="53">
        <f t="shared" si="578"/>
        <v>10</v>
      </c>
      <c r="AI150" s="53">
        <f t="shared" si="578"/>
        <v>10</v>
      </c>
      <c r="AJ150" s="53">
        <f t="shared" si="578"/>
        <v>10</v>
      </c>
      <c r="AK150" s="53">
        <f t="shared" si="578"/>
        <v>10</v>
      </c>
      <c r="AL150" s="245">
        <f t="shared" si="551"/>
        <v>10</v>
      </c>
      <c r="AM150" s="245">
        <f t="shared" si="552"/>
        <v>10</v>
      </c>
      <c r="AN150" s="245">
        <f t="shared" si="553"/>
        <v>10</v>
      </c>
      <c r="AO150" s="245">
        <f t="shared" si="554"/>
        <v>10</v>
      </c>
      <c r="AP150" s="245">
        <f t="shared" si="555"/>
        <v>10</v>
      </c>
      <c r="AQ150" s="245">
        <f t="shared" si="556"/>
        <v>10</v>
      </c>
      <c r="AR150" s="245">
        <f t="shared" si="557"/>
        <v>10</v>
      </c>
      <c r="AS150" s="245">
        <f t="shared" si="558"/>
        <v>10</v>
      </c>
      <c r="AT150" s="245">
        <f t="shared" si="559"/>
        <v>10</v>
      </c>
      <c r="AU150" s="245">
        <f t="shared" si="560"/>
        <v>10</v>
      </c>
      <c r="AV150" s="245">
        <f t="shared" si="561"/>
        <v>10</v>
      </c>
      <c r="AW150" s="245">
        <f t="shared" si="562"/>
        <v>10</v>
      </c>
      <c r="AX150" s="245">
        <f t="shared" si="563"/>
        <v>10</v>
      </c>
      <c r="AY150" s="245">
        <f t="shared" si="564"/>
        <v>10</v>
      </c>
      <c r="AZ150" s="245">
        <f t="shared" si="565"/>
        <v>10</v>
      </c>
      <c r="BA150" s="245">
        <f t="shared" si="566"/>
        <v>10</v>
      </c>
      <c r="BB150" s="245">
        <f t="shared" si="567"/>
        <v>10</v>
      </c>
      <c r="BC150" s="245">
        <f t="shared" si="568"/>
        <v>10</v>
      </c>
      <c r="BD150" s="245">
        <f t="shared" si="569"/>
        <v>10</v>
      </c>
      <c r="BE150" s="245">
        <f t="shared" si="570"/>
        <v>10</v>
      </c>
      <c r="BF150" s="245">
        <f t="shared" si="571"/>
        <v>10</v>
      </c>
      <c r="BG150" s="245">
        <f t="shared" si="572"/>
        <v>10</v>
      </c>
      <c r="BH150" s="245">
        <f t="shared" si="573"/>
        <v>10</v>
      </c>
      <c r="BI150" s="245">
        <f t="shared" si="574"/>
        <v>10</v>
      </c>
    </row>
    <row r="151" spans="1:61" ht="15.75" customHeight="1" x14ac:dyDescent="0.35">
      <c r="A151" s="128" t="s">
        <v>163</v>
      </c>
      <c r="B151" s="133">
        <v>0</v>
      </c>
      <c r="C151" s="83">
        <f t="shared" ref="C151:L151" si="579">B151</f>
        <v>0</v>
      </c>
      <c r="D151" s="83">
        <f t="shared" si="579"/>
        <v>0</v>
      </c>
      <c r="E151" s="83">
        <f t="shared" si="579"/>
        <v>0</v>
      </c>
      <c r="F151" s="83">
        <f t="shared" si="579"/>
        <v>0</v>
      </c>
      <c r="G151" s="83">
        <f t="shared" si="579"/>
        <v>0</v>
      </c>
      <c r="H151" s="83">
        <f t="shared" si="579"/>
        <v>0</v>
      </c>
      <c r="I151" s="83">
        <f t="shared" si="579"/>
        <v>0</v>
      </c>
      <c r="J151" s="83">
        <f t="shared" si="579"/>
        <v>0</v>
      </c>
      <c r="K151" s="83">
        <f t="shared" si="579"/>
        <v>0</v>
      </c>
      <c r="L151" s="83">
        <f t="shared" si="579"/>
        <v>0</v>
      </c>
      <c r="M151" s="133">
        <v>15</v>
      </c>
      <c r="N151" s="83">
        <f t="shared" ref="N151:X151" si="580">M151</f>
        <v>15</v>
      </c>
      <c r="O151" s="83">
        <f t="shared" si="580"/>
        <v>15</v>
      </c>
      <c r="P151" s="83">
        <f t="shared" si="580"/>
        <v>15</v>
      </c>
      <c r="Q151" s="83">
        <f t="shared" si="580"/>
        <v>15</v>
      </c>
      <c r="R151" s="83">
        <f t="shared" si="580"/>
        <v>15</v>
      </c>
      <c r="S151" s="83">
        <f t="shared" si="580"/>
        <v>15</v>
      </c>
      <c r="T151" s="83">
        <f t="shared" si="580"/>
        <v>15</v>
      </c>
      <c r="U151" s="83">
        <f t="shared" si="580"/>
        <v>15</v>
      </c>
      <c r="V151" s="83">
        <f t="shared" si="580"/>
        <v>15</v>
      </c>
      <c r="W151" s="83">
        <f t="shared" si="580"/>
        <v>15</v>
      </c>
      <c r="X151" s="83">
        <f t="shared" si="580"/>
        <v>15</v>
      </c>
      <c r="Y151" s="133">
        <v>15</v>
      </c>
      <c r="Z151" s="83">
        <f t="shared" ref="Z151:AK151" si="581">Y151</f>
        <v>15</v>
      </c>
      <c r="AA151" s="83">
        <f t="shared" si="581"/>
        <v>15</v>
      </c>
      <c r="AB151" s="83">
        <f t="shared" si="581"/>
        <v>15</v>
      </c>
      <c r="AC151" s="83">
        <f t="shared" si="581"/>
        <v>15</v>
      </c>
      <c r="AD151" s="83">
        <f t="shared" si="581"/>
        <v>15</v>
      </c>
      <c r="AE151" s="83">
        <f t="shared" si="581"/>
        <v>15</v>
      </c>
      <c r="AF151" s="83">
        <f t="shared" si="581"/>
        <v>15</v>
      </c>
      <c r="AG151" s="83">
        <f t="shared" si="581"/>
        <v>15</v>
      </c>
      <c r="AH151" s="83">
        <f t="shared" si="581"/>
        <v>15</v>
      </c>
      <c r="AI151" s="83">
        <f t="shared" si="581"/>
        <v>15</v>
      </c>
      <c r="AJ151" s="83">
        <f t="shared" si="581"/>
        <v>15</v>
      </c>
      <c r="AK151" s="83">
        <f t="shared" si="581"/>
        <v>15</v>
      </c>
      <c r="AL151" s="83">
        <f t="shared" si="551"/>
        <v>15</v>
      </c>
      <c r="AM151" s="83">
        <f t="shared" si="552"/>
        <v>15</v>
      </c>
      <c r="AN151" s="83">
        <f t="shared" si="553"/>
        <v>15</v>
      </c>
      <c r="AO151" s="83">
        <f t="shared" si="554"/>
        <v>15</v>
      </c>
      <c r="AP151" s="83">
        <f t="shared" si="555"/>
        <v>15</v>
      </c>
      <c r="AQ151" s="83">
        <f t="shared" si="556"/>
        <v>15</v>
      </c>
      <c r="AR151" s="83">
        <f t="shared" si="557"/>
        <v>15</v>
      </c>
      <c r="AS151" s="83">
        <f t="shared" si="558"/>
        <v>15</v>
      </c>
      <c r="AT151" s="83">
        <f t="shared" si="559"/>
        <v>15</v>
      </c>
      <c r="AU151" s="83">
        <f t="shared" si="560"/>
        <v>15</v>
      </c>
      <c r="AV151" s="83">
        <f t="shared" si="561"/>
        <v>15</v>
      </c>
      <c r="AW151" s="83">
        <f t="shared" si="562"/>
        <v>15</v>
      </c>
      <c r="AX151" s="83">
        <f t="shared" si="563"/>
        <v>15</v>
      </c>
      <c r="AY151" s="83">
        <f t="shared" si="564"/>
        <v>15</v>
      </c>
      <c r="AZ151" s="83">
        <f t="shared" si="565"/>
        <v>15</v>
      </c>
      <c r="BA151" s="83">
        <f t="shared" si="566"/>
        <v>15</v>
      </c>
      <c r="BB151" s="83">
        <f t="shared" si="567"/>
        <v>15</v>
      </c>
      <c r="BC151" s="83">
        <f t="shared" si="568"/>
        <v>15</v>
      </c>
      <c r="BD151" s="83">
        <f t="shared" si="569"/>
        <v>15</v>
      </c>
      <c r="BE151" s="83">
        <f t="shared" si="570"/>
        <v>15</v>
      </c>
      <c r="BF151" s="83">
        <f t="shared" si="571"/>
        <v>15</v>
      </c>
      <c r="BG151" s="83">
        <f t="shared" si="572"/>
        <v>15</v>
      </c>
      <c r="BH151" s="83">
        <f t="shared" si="573"/>
        <v>15</v>
      </c>
      <c r="BI151" s="83">
        <f t="shared" si="574"/>
        <v>15</v>
      </c>
    </row>
    <row r="152" spans="1:61" ht="15.75" customHeight="1" x14ac:dyDescent="0.35">
      <c r="A152" s="94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53"/>
      <c r="AK152" s="53"/>
    </row>
    <row r="153" spans="1:61" ht="15.75" customHeight="1" x14ac:dyDescent="0.35">
      <c r="A153" s="127" t="s">
        <v>158</v>
      </c>
      <c r="B153" s="75">
        <f t="shared" ref="B153:AK153" si="582">B142+B143-B144</f>
        <v>464866.66666666674</v>
      </c>
      <c r="C153" s="75">
        <f t="shared" si="582"/>
        <v>1118049.3333333335</v>
      </c>
      <c r="D153" s="75">
        <f t="shared" si="582"/>
        <v>1625787.3333333335</v>
      </c>
      <c r="E153" s="75">
        <f t="shared" si="582"/>
        <v>2359186.666666667</v>
      </c>
      <c r="F153" s="75">
        <f t="shared" si="582"/>
        <v>3534902.0000000005</v>
      </c>
      <c r="G153" s="75">
        <f t="shared" si="582"/>
        <v>4652951.333333334</v>
      </c>
      <c r="H153" s="75">
        <f t="shared" si="582"/>
        <v>4956168</v>
      </c>
      <c r="I153" s="75">
        <f t="shared" si="582"/>
        <v>4956168</v>
      </c>
      <c r="J153" s="75">
        <f t="shared" si="582"/>
        <v>4431168</v>
      </c>
      <c r="K153" s="75">
        <f t="shared" si="582"/>
        <v>5026168</v>
      </c>
      <c r="L153" s="75">
        <f t="shared" si="582"/>
        <v>5111218</v>
      </c>
      <c r="M153" s="75">
        <f t="shared" si="582"/>
        <v>2448072</v>
      </c>
      <c r="N153" s="75">
        <f t="shared" si="582"/>
        <v>6457083</v>
      </c>
      <c r="O153" s="75">
        <f t="shared" si="582"/>
        <v>6457083</v>
      </c>
      <c r="P153" s="75">
        <f t="shared" si="582"/>
        <v>6457083</v>
      </c>
      <c r="Q153" s="75">
        <f t="shared" si="582"/>
        <v>6457083</v>
      </c>
      <c r="R153" s="75">
        <f t="shared" si="582"/>
        <v>6457083</v>
      </c>
      <c r="S153" s="75">
        <f t="shared" si="582"/>
        <v>6457083</v>
      </c>
      <c r="T153" s="75">
        <f t="shared" si="582"/>
        <v>6457083</v>
      </c>
      <c r="U153" s="75">
        <f t="shared" si="582"/>
        <v>6457083</v>
      </c>
      <c r="V153" s="75">
        <f t="shared" si="582"/>
        <v>6457083</v>
      </c>
      <c r="W153" s="75">
        <f t="shared" si="582"/>
        <v>6457083</v>
      </c>
      <c r="X153" s="75">
        <f t="shared" si="582"/>
        <v>6457083</v>
      </c>
      <c r="Y153" s="75">
        <f t="shared" si="582"/>
        <v>6457083</v>
      </c>
      <c r="Z153" s="75">
        <f t="shared" si="582"/>
        <v>8008996.0823999997</v>
      </c>
      <c r="AA153" s="75">
        <f t="shared" si="582"/>
        <v>8008996.0823999997</v>
      </c>
      <c r="AB153" s="75">
        <f t="shared" si="582"/>
        <v>8008996.0823999997</v>
      </c>
      <c r="AC153" s="75">
        <f t="shared" si="582"/>
        <v>8008996.0823999997</v>
      </c>
      <c r="AD153" s="75">
        <f t="shared" si="582"/>
        <v>8008996.0823999997</v>
      </c>
      <c r="AE153" s="75">
        <f t="shared" si="582"/>
        <v>8008996.0823999997</v>
      </c>
      <c r="AF153" s="75">
        <f t="shared" si="582"/>
        <v>8008996.0823999997</v>
      </c>
      <c r="AG153" s="75">
        <f t="shared" si="582"/>
        <v>8008996.0823999997</v>
      </c>
      <c r="AH153" s="75">
        <f t="shared" si="582"/>
        <v>8008996.0823999997</v>
      </c>
      <c r="AI153" s="75">
        <f t="shared" si="582"/>
        <v>8008996.0823999997</v>
      </c>
      <c r="AJ153" s="75">
        <f t="shared" si="582"/>
        <v>8008996.0823999997</v>
      </c>
      <c r="AK153" s="75">
        <f t="shared" si="582"/>
        <v>8008996.0823999997</v>
      </c>
      <c r="AL153" s="102">
        <f t="shared" ref="AL153:BI153" si="583">AL142+AL143-AL144</f>
        <v>7342491.7907999996</v>
      </c>
      <c r="AM153" s="102">
        <f t="shared" si="583"/>
        <v>7342491.7907999996</v>
      </c>
      <c r="AN153" s="102">
        <f t="shared" si="583"/>
        <v>7342491.7907999996</v>
      </c>
      <c r="AO153" s="102">
        <f t="shared" si="583"/>
        <v>7342491.7907999996</v>
      </c>
      <c r="AP153" s="102">
        <f t="shared" si="583"/>
        <v>7342491.7907999996</v>
      </c>
      <c r="AQ153" s="102">
        <f t="shared" si="583"/>
        <v>7342491.7907999996</v>
      </c>
      <c r="AR153" s="102">
        <f t="shared" si="583"/>
        <v>7342491.7907999996</v>
      </c>
      <c r="AS153" s="102">
        <f t="shared" si="583"/>
        <v>7342491.7907999996</v>
      </c>
      <c r="AT153" s="102">
        <f t="shared" si="583"/>
        <v>7342491.7907999996</v>
      </c>
      <c r="AU153" s="102">
        <f t="shared" si="583"/>
        <v>7342491.7907999996</v>
      </c>
      <c r="AV153" s="102">
        <f t="shared" si="583"/>
        <v>7342491.7907999996</v>
      </c>
      <c r="AW153" s="102">
        <f t="shared" si="583"/>
        <v>7342491.7907999996</v>
      </c>
      <c r="AX153" s="102">
        <f t="shared" si="583"/>
        <v>6675987.4992000014</v>
      </c>
      <c r="AY153" s="102">
        <f t="shared" si="583"/>
        <v>6675987.4992000014</v>
      </c>
      <c r="AZ153" s="102">
        <f t="shared" si="583"/>
        <v>6675987.4992000014</v>
      </c>
      <c r="BA153" s="102">
        <f t="shared" si="583"/>
        <v>6675987.4992000014</v>
      </c>
      <c r="BB153" s="102">
        <f t="shared" si="583"/>
        <v>6675987.4992000014</v>
      </c>
      <c r="BC153" s="102">
        <f t="shared" si="583"/>
        <v>6675987.4992000014</v>
      </c>
      <c r="BD153" s="102">
        <f t="shared" si="583"/>
        <v>6675987.4992000014</v>
      </c>
      <c r="BE153" s="102">
        <f t="shared" si="583"/>
        <v>6675987.4992000014</v>
      </c>
      <c r="BF153" s="102">
        <f t="shared" si="583"/>
        <v>6675987.4992000014</v>
      </c>
      <c r="BG153" s="102">
        <f t="shared" si="583"/>
        <v>6675987.4992000014</v>
      </c>
      <c r="BH153" s="102">
        <f t="shared" si="583"/>
        <v>6675987.4992000014</v>
      </c>
      <c r="BI153" s="102">
        <f t="shared" si="583"/>
        <v>6675987.4992000014</v>
      </c>
    </row>
    <row r="154" spans="1:61" ht="15.75" customHeight="1" x14ac:dyDescent="0.35">
      <c r="A154" s="128" t="s">
        <v>167</v>
      </c>
      <c r="B154" s="77">
        <f>B153</f>
        <v>464866.66666666674</v>
      </c>
      <c r="C154" s="77">
        <f t="shared" ref="C154:AK154" si="584">C153-B153</f>
        <v>653182.66666666674</v>
      </c>
      <c r="D154" s="77">
        <f t="shared" si="584"/>
        <v>507738</v>
      </c>
      <c r="E154" s="77">
        <f t="shared" si="584"/>
        <v>733399.33333333349</v>
      </c>
      <c r="F154" s="77">
        <f t="shared" si="584"/>
        <v>1175715.3333333335</v>
      </c>
      <c r="G154" s="77">
        <f t="shared" si="584"/>
        <v>1118049.3333333335</v>
      </c>
      <c r="H154" s="77">
        <f t="shared" si="584"/>
        <v>303216.66666666605</v>
      </c>
      <c r="I154" s="77">
        <f t="shared" si="584"/>
        <v>0</v>
      </c>
      <c r="J154" s="77">
        <f t="shared" si="584"/>
        <v>-525000</v>
      </c>
      <c r="K154" s="77">
        <f t="shared" si="584"/>
        <v>595000</v>
      </c>
      <c r="L154" s="77">
        <f t="shared" si="584"/>
        <v>85050</v>
      </c>
      <c r="M154" s="77">
        <f t="shared" si="584"/>
        <v>-2663146</v>
      </c>
      <c r="N154" s="77">
        <f t="shared" si="584"/>
        <v>4009011</v>
      </c>
      <c r="O154" s="77">
        <f t="shared" si="584"/>
        <v>0</v>
      </c>
      <c r="P154" s="77">
        <f t="shared" si="584"/>
        <v>0</v>
      </c>
      <c r="Q154" s="77">
        <f t="shared" si="584"/>
        <v>0</v>
      </c>
      <c r="R154" s="77">
        <f t="shared" si="584"/>
        <v>0</v>
      </c>
      <c r="S154" s="77">
        <f t="shared" si="584"/>
        <v>0</v>
      </c>
      <c r="T154" s="77">
        <f t="shared" si="584"/>
        <v>0</v>
      </c>
      <c r="U154" s="77">
        <f t="shared" si="584"/>
        <v>0</v>
      </c>
      <c r="V154" s="77">
        <f t="shared" si="584"/>
        <v>0</v>
      </c>
      <c r="W154" s="77">
        <f t="shared" si="584"/>
        <v>0</v>
      </c>
      <c r="X154" s="77">
        <f t="shared" si="584"/>
        <v>0</v>
      </c>
      <c r="Y154" s="77">
        <f t="shared" si="584"/>
        <v>0</v>
      </c>
      <c r="Z154" s="77">
        <f t="shared" si="584"/>
        <v>1551913.0823999997</v>
      </c>
      <c r="AA154" s="77">
        <f t="shared" si="584"/>
        <v>0</v>
      </c>
      <c r="AB154" s="77">
        <f t="shared" si="584"/>
        <v>0</v>
      </c>
      <c r="AC154" s="77">
        <f t="shared" si="584"/>
        <v>0</v>
      </c>
      <c r="AD154" s="77">
        <f t="shared" si="584"/>
        <v>0</v>
      </c>
      <c r="AE154" s="77">
        <f t="shared" si="584"/>
        <v>0</v>
      </c>
      <c r="AF154" s="77">
        <f t="shared" si="584"/>
        <v>0</v>
      </c>
      <c r="AG154" s="77">
        <f t="shared" si="584"/>
        <v>0</v>
      </c>
      <c r="AH154" s="77">
        <f t="shared" si="584"/>
        <v>0</v>
      </c>
      <c r="AI154" s="77">
        <f t="shared" si="584"/>
        <v>0</v>
      </c>
      <c r="AJ154" s="77">
        <f t="shared" si="584"/>
        <v>0</v>
      </c>
      <c r="AK154" s="77">
        <f t="shared" si="584"/>
        <v>0</v>
      </c>
      <c r="AL154" s="77">
        <f t="shared" ref="AL154" si="585">AL153-AK153</f>
        <v>-666504.29160000011</v>
      </c>
      <c r="AM154" s="77">
        <f t="shared" ref="AM154" si="586">AM153-AL153</f>
        <v>0</v>
      </c>
      <c r="AN154" s="77">
        <f t="shared" ref="AN154" si="587">AN153-AM153</f>
        <v>0</v>
      </c>
      <c r="AO154" s="77">
        <f t="shared" ref="AO154" si="588">AO153-AN153</f>
        <v>0</v>
      </c>
      <c r="AP154" s="77">
        <f t="shared" ref="AP154" si="589">AP153-AO153</f>
        <v>0</v>
      </c>
      <c r="AQ154" s="77">
        <f t="shared" ref="AQ154" si="590">AQ153-AP153</f>
        <v>0</v>
      </c>
      <c r="AR154" s="77">
        <f t="shared" ref="AR154" si="591">AR153-AQ153</f>
        <v>0</v>
      </c>
      <c r="AS154" s="77">
        <f t="shared" ref="AS154" si="592">AS153-AR153</f>
        <v>0</v>
      </c>
      <c r="AT154" s="77">
        <f t="shared" ref="AT154" si="593">AT153-AS153</f>
        <v>0</v>
      </c>
      <c r="AU154" s="77">
        <f t="shared" ref="AU154" si="594">AU153-AT153</f>
        <v>0</v>
      </c>
      <c r="AV154" s="77">
        <f t="shared" ref="AV154" si="595">AV153-AU153</f>
        <v>0</v>
      </c>
      <c r="AW154" s="77">
        <f t="shared" ref="AW154" si="596">AW153-AV153</f>
        <v>0</v>
      </c>
      <c r="AX154" s="77">
        <f t="shared" ref="AX154" si="597">AX153-AW153</f>
        <v>-666504.29159999825</v>
      </c>
      <c r="AY154" s="77">
        <f t="shared" ref="AY154" si="598">AY153-AX153</f>
        <v>0</v>
      </c>
      <c r="AZ154" s="77">
        <f t="shared" ref="AZ154" si="599">AZ153-AY153</f>
        <v>0</v>
      </c>
      <c r="BA154" s="77">
        <f t="shared" ref="BA154" si="600">BA153-AZ153</f>
        <v>0</v>
      </c>
      <c r="BB154" s="77">
        <f t="shared" ref="BB154" si="601">BB153-BA153</f>
        <v>0</v>
      </c>
      <c r="BC154" s="77">
        <f t="shared" ref="BC154" si="602">BC153-BB153</f>
        <v>0</v>
      </c>
      <c r="BD154" s="77">
        <f t="shared" ref="BD154" si="603">BD153-BC153</f>
        <v>0</v>
      </c>
      <c r="BE154" s="77">
        <f t="shared" ref="BE154" si="604">BE153-BD153</f>
        <v>0</v>
      </c>
      <c r="BF154" s="77">
        <f t="shared" ref="BF154" si="605">BF153-BE153</f>
        <v>0</v>
      </c>
      <c r="BG154" s="77">
        <f t="shared" ref="BG154" si="606">BG153-BF153</f>
        <v>0</v>
      </c>
      <c r="BH154" s="77">
        <f t="shared" ref="BH154" si="607">BH153-BG153</f>
        <v>0</v>
      </c>
      <c r="BI154" s="77">
        <f t="shared" ref="BI154" si="608">BI153-BH153</f>
        <v>0</v>
      </c>
    </row>
    <row r="155" spans="1:61" ht="15.75" customHeight="1" x14ac:dyDescent="0.35">
      <c r="A155" s="94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  <c r="AB155" s="53"/>
      <c r="AC155" s="53"/>
      <c r="AD155" s="53"/>
      <c r="AE155" s="53"/>
      <c r="AF155" s="53"/>
      <c r="AG155" s="53"/>
      <c r="AH155" s="53"/>
      <c r="AI155" s="53"/>
      <c r="AJ155" s="53"/>
      <c r="AK155" s="53"/>
    </row>
    <row r="156" spans="1:61" ht="15.75" customHeight="1" x14ac:dyDescent="0.35">
      <c r="A156" s="94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  <c r="AB156" s="53"/>
      <c r="AC156" s="53"/>
      <c r="AD156" s="53"/>
      <c r="AE156" s="53"/>
      <c r="AF156" s="53"/>
      <c r="AG156" s="53"/>
      <c r="AH156" s="53"/>
      <c r="AI156" s="53"/>
      <c r="AJ156" s="53"/>
      <c r="AK156" s="53"/>
    </row>
    <row r="157" spans="1:61" ht="15.75" customHeight="1" x14ac:dyDescent="0.35">
      <c r="A157" s="71" t="s">
        <v>168</v>
      </c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  <c r="AB157" s="53"/>
      <c r="AC157" s="53"/>
      <c r="AD157" s="53"/>
      <c r="AE157" s="53"/>
      <c r="AF157" s="53"/>
      <c r="AG157" s="53"/>
      <c r="AH157" s="53"/>
      <c r="AI157" s="53"/>
      <c r="AJ157" s="53"/>
      <c r="AK157" s="53"/>
    </row>
    <row r="158" spans="1:61" ht="15.75" customHeight="1" x14ac:dyDescent="0.35">
      <c r="A158" s="1"/>
      <c r="B158" s="53"/>
      <c r="C158" s="34"/>
      <c r="D158" s="34"/>
      <c r="E158" s="34"/>
      <c r="F158" s="34"/>
      <c r="G158" s="34"/>
      <c r="H158" s="34"/>
      <c r="I158" s="34"/>
      <c r="J158" s="34"/>
      <c r="K158" s="34"/>
      <c r="L158" s="34"/>
      <c r="M158" s="34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  <c r="AB158" s="53"/>
      <c r="AC158" s="53"/>
      <c r="AD158" s="53"/>
      <c r="AE158" s="53"/>
      <c r="AF158" s="53"/>
      <c r="AG158" s="53"/>
      <c r="AH158" s="53"/>
      <c r="AI158" s="53"/>
      <c r="AJ158" s="53"/>
      <c r="AK158" s="53"/>
    </row>
    <row r="159" spans="1:61" ht="15.75" customHeight="1" x14ac:dyDescent="0.35">
      <c r="A159" s="1" t="s">
        <v>169</v>
      </c>
      <c r="B159" s="34">
        <f>B169</f>
        <v>17310000</v>
      </c>
      <c r="C159" s="34">
        <f t="shared" ref="C159:AK159" si="609">B159+C169</f>
        <v>17391579.960000001</v>
      </c>
      <c r="D159" s="34">
        <f t="shared" si="609"/>
        <v>17510207.699999999</v>
      </c>
      <c r="E159" s="34">
        <f t="shared" si="609"/>
        <v>17682348.899999999</v>
      </c>
      <c r="F159" s="34">
        <f t="shared" si="609"/>
        <v>17914739.52</v>
      </c>
      <c r="G159" s="34">
        <f t="shared" si="609"/>
        <v>18726210.100000001</v>
      </c>
      <c r="H159" s="34">
        <f t="shared" si="609"/>
        <v>19049536.18</v>
      </c>
      <c r="I159" s="34">
        <f t="shared" si="609"/>
        <v>19372862.259999998</v>
      </c>
      <c r="J159" s="34">
        <f t="shared" si="609"/>
        <v>19696188.339999996</v>
      </c>
      <c r="K159" s="34">
        <f t="shared" si="609"/>
        <v>20019514.419999994</v>
      </c>
      <c r="L159" s="34">
        <f t="shared" si="609"/>
        <v>20342840.499999993</v>
      </c>
      <c r="M159" s="34">
        <f t="shared" si="609"/>
        <v>21163666.579999991</v>
      </c>
      <c r="N159" s="34">
        <f t="shared" si="609"/>
        <v>21751042.291999992</v>
      </c>
      <c r="O159" s="34">
        <f t="shared" si="609"/>
        <v>22338418.003999993</v>
      </c>
      <c r="P159" s="34">
        <f t="shared" si="609"/>
        <v>22925793.715999994</v>
      </c>
      <c r="Q159" s="34">
        <f t="shared" si="609"/>
        <v>23513169.427999996</v>
      </c>
      <c r="R159" s="34">
        <f t="shared" si="609"/>
        <v>24100545.139999997</v>
      </c>
      <c r="S159" s="34">
        <f t="shared" si="609"/>
        <v>25185420.851999998</v>
      </c>
      <c r="T159" s="34">
        <f t="shared" si="609"/>
        <v>25772796.563999999</v>
      </c>
      <c r="U159" s="34">
        <f t="shared" si="609"/>
        <v>26360172.276000001</v>
      </c>
      <c r="V159" s="34">
        <f t="shared" si="609"/>
        <v>26947547.988000002</v>
      </c>
      <c r="W159" s="34">
        <f t="shared" si="609"/>
        <v>27534923.700000003</v>
      </c>
      <c r="X159" s="34">
        <f t="shared" si="609"/>
        <v>28122299.412000004</v>
      </c>
      <c r="Y159" s="34">
        <f t="shared" si="609"/>
        <v>29207175.124000005</v>
      </c>
      <c r="Z159" s="34">
        <f t="shared" si="609"/>
        <v>29978986.809568007</v>
      </c>
      <c r="AA159" s="34">
        <f t="shared" si="609"/>
        <v>30750798.495136008</v>
      </c>
      <c r="AB159" s="34">
        <f t="shared" si="609"/>
        <v>31522610.180704009</v>
      </c>
      <c r="AC159" s="34">
        <f t="shared" si="609"/>
        <v>32294421.86627201</v>
      </c>
      <c r="AD159" s="34">
        <f t="shared" si="609"/>
        <v>33066233.551840011</v>
      </c>
      <c r="AE159" s="34">
        <f t="shared" si="609"/>
        <v>34335545.237408012</v>
      </c>
      <c r="AF159" s="34">
        <f t="shared" si="609"/>
        <v>35107356.92297601</v>
      </c>
      <c r="AG159" s="34">
        <f t="shared" si="609"/>
        <v>35879168.608544007</v>
      </c>
      <c r="AH159" s="34">
        <f t="shared" si="609"/>
        <v>36650980.294112004</v>
      </c>
      <c r="AI159" s="34">
        <f t="shared" si="609"/>
        <v>37422791.979680002</v>
      </c>
      <c r="AJ159" s="34">
        <f t="shared" si="609"/>
        <v>38194603.665247999</v>
      </c>
      <c r="AK159" s="34">
        <f t="shared" si="609"/>
        <v>39463915.350815997</v>
      </c>
      <c r="AL159" s="104">
        <f t="shared" ref="AL159" si="610">AK159+AL169</f>
        <v>40309049.146512955</v>
      </c>
      <c r="AM159" s="104">
        <f t="shared" ref="AM159" si="611">AL159+AM169</f>
        <v>41154182.942209914</v>
      </c>
      <c r="AN159" s="104">
        <f t="shared" ref="AN159" si="612">AM159+AN169</f>
        <v>41999316.737906873</v>
      </c>
      <c r="AO159" s="104">
        <f t="shared" ref="AO159" si="613">AN159+AO169</f>
        <v>42844450.533603832</v>
      </c>
      <c r="AP159" s="104">
        <f t="shared" ref="AP159" si="614">AO159+AP169</f>
        <v>43689584.329300791</v>
      </c>
      <c r="AQ159" s="104">
        <f t="shared" ref="AQ159" si="615">AP159+AQ169</f>
        <v>45032218.12499775</v>
      </c>
      <c r="AR159" s="104">
        <f t="shared" ref="AR159" si="616">AQ159+AR169</f>
        <v>45877351.920694709</v>
      </c>
      <c r="AS159" s="104">
        <f t="shared" ref="AS159" si="617">AR159+AS169</f>
        <v>46722485.716391668</v>
      </c>
      <c r="AT159" s="104">
        <f t="shared" ref="AT159" si="618">AS159+AT169</f>
        <v>47567619.512088627</v>
      </c>
      <c r="AU159" s="104">
        <f t="shared" ref="AU159" si="619">AT159+AU169</f>
        <v>48412753.307785586</v>
      </c>
      <c r="AV159" s="104">
        <f t="shared" ref="AV159" si="620">AU159+AV169</f>
        <v>49257887.103482544</v>
      </c>
      <c r="AW159" s="104">
        <f t="shared" ref="AW159" si="621">AV159+AW169</f>
        <v>50600520.899179503</v>
      </c>
      <c r="AX159" s="104">
        <f t="shared" ref="AX159" si="622">AW159+AX169</f>
        <v>51525942.405467674</v>
      </c>
      <c r="AY159" s="104">
        <f t="shared" ref="AY159" si="623">AX159+AY169</f>
        <v>52451363.911755845</v>
      </c>
      <c r="AZ159" s="104">
        <f t="shared" ref="AZ159" si="624">AY159+AZ169</f>
        <v>53376785.418044016</v>
      </c>
      <c r="BA159" s="104">
        <f t="shared" ref="BA159" si="625">AZ159+BA169</f>
        <v>54302206.924332187</v>
      </c>
      <c r="BB159" s="104">
        <f t="shared" ref="BB159" si="626">BA159+BB169</f>
        <v>55227628.430620357</v>
      </c>
      <c r="BC159" s="104">
        <f t="shared" ref="BC159" si="627">BB159+BC169</f>
        <v>56650549.936908528</v>
      </c>
      <c r="BD159" s="104">
        <f t="shared" ref="BD159" si="628">BC159+BD169</f>
        <v>57575971.443196699</v>
      </c>
      <c r="BE159" s="104">
        <f t="shared" ref="BE159" si="629">BD159+BE169</f>
        <v>58501392.94948487</v>
      </c>
      <c r="BF159" s="104">
        <f t="shared" ref="BF159" si="630">BE159+BF169</f>
        <v>59426814.455773041</v>
      </c>
      <c r="BG159" s="104">
        <f t="shared" ref="BG159" si="631">BF159+BG169</f>
        <v>60352235.962061211</v>
      </c>
      <c r="BH159" s="104">
        <f t="shared" ref="BH159" si="632">BG159+BH169</f>
        <v>61277657.468349382</v>
      </c>
      <c r="BI159" s="104">
        <f t="shared" ref="BI159" si="633">BH159+BI169</f>
        <v>62203078.974637553</v>
      </c>
    </row>
    <row r="160" spans="1:61" ht="15.75" customHeight="1" x14ac:dyDescent="0.35">
      <c r="A160" s="1" t="s">
        <v>170</v>
      </c>
      <c r="B160" s="34">
        <f>B174</f>
        <v>288500</v>
      </c>
      <c r="C160" s="34">
        <f t="shared" ref="C160:AK160" si="634">B160+C174</f>
        <v>578359.66599999997</v>
      </c>
      <c r="D160" s="34">
        <f t="shared" si="634"/>
        <v>870196.46099999989</v>
      </c>
      <c r="E160" s="34">
        <f t="shared" si="634"/>
        <v>1164902.2759999998</v>
      </c>
      <c r="F160" s="34">
        <f t="shared" si="634"/>
        <v>1463481.2679999997</v>
      </c>
      <c r="G160" s="34">
        <f t="shared" si="634"/>
        <v>1775584.7696666664</v>
      </c>
      <c r="H160" s="34">
        <f t="shared" si="634"/>
        <v>2093077.039333333</v>
      </c>
      <c r="I160" s="34">
        <f t="shared" si="634"/>
        <v>2415958.0769999996</v>
      </c>
      <c r="J160" s="34">
        <f t="shared" si="634"/>
        <v>2744227.8826666661</v>
      </c>
      <c r="K160" s="34">
        <f t="shared" si="634"/>
        <v>3077886.4563333327</v>
      </c>
      <c r="L160" s="34">
        <f t="shared" si="634"/>
        <v>3416933.7979999995</v>
      </c>
      <c r="M160" s="34">
        <f t="shared" si="634"/>
        <v>3769661.5743333325</v>
      </c>
      <c r="N160" s="34">
        <f t="shared" si="634"/>
        <v>4132178.9458666658</v>
      </c>
      <c r="O160" s="34">
        <f t="shared" si="634"/>
        <v>4504485.9125999995</v>
      </c>
      <c r="P160" s="34">
        <f t="shared" si="634"/>
        <v>4886582.4745333325</v>
      </c>
      <c r="Q160" s="34">
        <f t="shared" si="634"/>
        <v>5278468.6316666659</v>
      </c>
      <c r="R160" s="34">
        <f t="shared" si="634"/>
        <v>5680144.3839999996</v>
      </c>
      <c r="S160" s="34">
        <f t="shared" si="634"/>
        <v>6099901.3981999997</v>
      </c>
      <c r="T160" s="34">
        <f t="shared" si="634"/>
        <v>6529448.0076000001</v>
      </c>
      <c r="U160" s="34">
        <f t="shared" si="634"/>
        <v>6968784.2122</v>
      </c>
      <c r="V160" s="34">
        <f t="shared" si="634"/>
        <v>7417910.0120000001</v>
      </c>
      <c r="W160" s="34">
        <f t="shared" si="634"/>
        <v>7876825.4070000006</v>
      </c>
      <c r="X160" s="34">
        <f t="shared" si="634"/>
        <v>8345530.3972000005</v>
      </c>
      <c r="Y160" s="34">
        <f t="shared" si="634"/>
        <v>8832316.6492666677</v>
      </c>
      <c r="Z160" s="34">
        <f t="shared" si="634"/>
        <v>9331966.4294261336</v>
      </c>
      <c r="AA160" s="34">
        <f t="shared" si="634"/>
        <v>9844479.7376784012</v>
      </c>
      <c r="AB160" s="34">
        <f t="shared" si="634"/>
        <v>10369856.574023468</v>
      </c>
      <c r="AC160" s="34">
        <f t="shared" si="634"/>
        <v>10908096.938461335</v>
      </c>
      <c r="AD160" s="34">
        <f t="shared" si="634"/>
        <v>11459200.830992002</v>
      </c>
      <c r="AE160" s="34">
        <f t="shared" si="634"/>
        <v>12031459.918282136</v>
      </c>
      <c r="AF160" s="34">
        <f t="shared" si="634"/>
        <v>12616582.53366507</v>
      </c>
      <c r="AG160" s="34">
        <f t="shared" si="634"/>
        <v>13214568.677140804</v>
      </c>
      <c r="AH160" s="34">
        <f t="shared" si="634"/>
        <v>13825418.348709337</v>
      </c>
      <c r="AI160" s="34">
        <f t="shared" si="634"/>
        <v>14449131.548370671</v>
      </c>
      <c r="AJ160" s="34">
        <f t="shared" si="634"/>
        <v>15085708.276124803</v>
      </c>
      <c r="AK160" s="34">
        <f t="shared" si="634"/>
        <v>15743440.198638404</v>
      </c>
      <c r="AL160" s="104">
        <f t="shared" ref="AL160" si="635">AK160+AL174</f>
        <v>16415257.684413619</v>
      </c>
      <c r="AM160" s="104">
        <f t="shared" ref="AM160" si="636">AL160+AM174</f>
        <v>17101160.73345045</v>
      </c>
      <c r="AN160" s="104">
        <f t="shared" ref="AN160" si="637">AM160+AN174</f>
        <v>17801149.345748898</v>
      </c>
      <c r="AO160" s="104">
        <f t="shared" ref="AO160" si="638">AN160+AO174</f>
        <v>18515223.521308962</v>
      </c>
      <c r="AP160" s="104">
        <f t="shared" ref="AP160" si="639">AO160+AP174</f>
        <v>19243383.260130644</v>
      </c>
      <c r="AQ160" s="104">
        <f t="shared" ref="AQ160" si="640">AP160+AQ174</f>
        <v>19993920.228880607</v>
      </c>
      <c r="AR160" s="104">
        <f t="shared" ref="AR160" si="641">AQ160+AR174</f>
        <v>20758542.760892186</v>
      </c>
      <c r="AS160" s="104">
        <f t="shared" ref="AS160" si="642">AR160+AS174</f>
        <v>21537250.856165379</v>
      </c>
      <c r="AT160" s="104">
        <f t="shared" ref="AT160" si="643">AS160+AT174</f>
        <v>22330044.514700189</v>
      </c>
      <c r="AU160" s="104">
        <f t="shared" ref="AU160" si="644">AT160+AU174</f>
        <v>23136923.736496616</v>
      </c>
      <c r="AV160" s="104">
        <f t="shared" ref="AV160" si="645">AU160+AV174</f>
        <v>23957888.52155466</v>
      </c>
      <c r="AW160" s="104">
        <f t="shared" ref="AW160" si="646">AV160+AW174</f>
        <v>24801230.536540985</v>
      </c>
      <c r="AX160" s="104">
        <f t="shared" ref="AX160" si="647">AW160+AX174</f>
        <v>25659996.24329878</v>
      </c>
      <c r="AY160" s="104">
        <f t="shared" ref="AY160" si="648">AX160+AY174</f>
        <v>26534185.641828045</v>
      </c>
      <c r="AZ160" s="104">
        <f t="shared" ref="AZ160" si="649">AY160+AZ174</f>
        <v>27423798.73212878</v>
      </c>
      <c r="BA160" s="104">
        <f t="shared" ref="BA160" si="650">AZ160+BA174</f>
        <v>28328835.514200982</v>
      </c>
      <c r="BB160" s="104">
        <f t="shared" ref="BB160" si="651">BA160+BB174</f>
        <v>29249295.988044653</v>
      </c>
      <c r="BC160" s="104">
        <f t="shared" ref="BC160" si="652">BB160+BC174</f>
        <v>30193471.820326462</v>
      </c>
      <c r="BD160" s="104">
        <f t="shared" ref="BD160" si="653">BC160+BD174</f>
        <v>31153071.344379742</v>
      </c>
      <c r="BE160" s="104">
        <f t="shared" ref="BE160" si="654">BD160+BE174</f>
        <v>32128094.560204491</v>
      </c>
      <c r="BF160" s="104">
        <f t="shared" ref="BF160" si="655">BE160+BF174</f>
        <v>33118541.467800707</v>
      </c>
      <c r="BG160" s="104">
        <f t="shared" ref="BG160" si="656">BF160+BG174</f>
        <v>34124412.067168392</v>
      </c>
      <c r="BH160" s="104">
        <f t="shared" ref="BH160" si="657">BG160+BH174</f>
        <v>35145706.358307548</v>
      </c>
      <c r="BI160" s="104">
        <f t="shared" ref="BI160" si="658">BH160+BI174</f>
        <v>36182424.341218174</v>
      </c>
    </row>
    <row r="161" spans="1:61" ht="15.75" customHeight="1" x14ac:dyDescent="0.35">
      <c r="A161" s="94" t="s">
        <v>171</v>
      </c>
      <c r="B161" s="34">
        <f t="shared" ref="B161:AK161" si="659">B159-B160</f>
        <v>17021500</v>
      </c>
      <c r="C161" s="34">
        <f t="shared" si="659"/>
        <v>16813220.294</v>
      </c>
      <c r="D161" s="34">
        <f t="shared" si="659"/>
        <v>16640011.239</v>
      </c>
      <c r="E161" s="34">
        <f t="shared" si="659"/>
        <v>16517446.623999998</v>
      </c>
      <c r="F161" s="34">
        <f t="shared" si="659"/>
        <v>16451258.252</v>
      </c>
      <c r="G161" s="34">
        <f t="shared" si="659"/>
        <v>16950625.330333333</v>
      </c>
      <c r="H161" s="34">
        <f t="shared" si="659"/>
        <v>16956459.140666667</v>
      </c>
      <c r="I161" s="34">
        <f t="shared" si="659"/>
        <v>16956904.182999998</v>
      </c>
      <c r="J161" s="34">
        <f t="shared" si="659"/>
        <v>16951960.45733333</v>
      </c>
      <c r="K161" s="34">
        <f t="shared" si="659"/>
        <v>16941627.963666663</v>
      </c>
      <c r="L161" s="34">
        <f t="shared" si="659"/>
        <v>16925906.701999992</v>
      </c>
      <c r="M161" s="34">
        <f t="shared" si="659"/>
        <v>17394005.005666658</v>
      </c>
      <c r="N161" s="34">
        <f t="shared" si="659"/>
        <v>17618863.346133325</v>
      </c>
      <c r="O161" s="34">
        <f t="shared" si="659"/>
        <v>17833932.091399994</v>
      </c>
      <c r="P161" s="34">
        <f t="shared" si="659"/>
        <v>18039211.241466664</v>
      </c>
      <c r="Q161" s="34">
        <f t="shared" si="659"/>
        <v>18234700.796333328</v>
      </c>
      <c r="R161" s="34">
        <f t="shared" si="659"/>
        <v>18420400.755999997</v>
      </c>
      <c r="S161" s="34">
        <f t="shared" si="659"/>
        <v>19085519.4538</v>
      </c>
      <c r="T161" s="34">
        <f t="shared" si="659"/>
        <v>19243348.556400001</v>
      </c>
      <c r="U161" s="34">
        <f t="shared" si="659"/>
        <v>19391388.0638</v>
      </c>
      <c r="V161" s="34">
        <f t="shared" si="659"/>
        <v>19529637.976000004</v>
      </c>
      <c r="W161" s="34">
        <f t="shared" si="659"/>
        <v>19658098.293000001</v>
      </c>
      <c r="X161" s="34">
        <f t="shared" si="659"/>
        <v>19776769.014800005</v>
      </c>
      <c r="Y161" s="34">
        <f t="shared" si="659"/>
        <v>20374858.474733338</v>
      </c>
      <c r="Z161" s="34">
        <f t="shared" si="659"/>
        <v>20647020.380141873</v>
      </c>
      <c r="AA161" s="34">
        <f t="shared" si="659"/>
        <v>20906318.757457606</v>
      </c>
      <c r="AB161" s="34">
        <f t="shared" si="659"/>
        <v>21152753.606680542</v>
      </c>
      <c r="AC161" s="34">
        <f t="shared" si="659"/>
        <v>21386324.927810676</v>
      </c>
      <c r="AD161" s="34">
        <f t="shared" si="659"/>
        <v>21607032.720848009</v>
      </c>
      <c r="AE161" s="34">
        <f t="shared" si="659"/>
        <v>22304085.319125876</v>
      </c>
      <c r="AF161" s="34">
        <f t="shared" si="659"/>
        <v>22490774.389310941</v>
      </c>
      <c r="AG161" s="34">
        <f t="shared" si="659"/>
        <v>22664599.931403205</v>
      </c>
      <c r="AH161" s="34">
        <f t="shared" si="659"/>
        <v>22825561.945402667</v>
      </c>
      <c r="AI161" s="34">
        <f t="shared" si="659"/>
        <v>22973660.431309331</v>
      </c>
      <c r="AJ161" s="34">
        <f t="shared" si="659"/>
        <v>23108895.389123194</v>
      </c>
      <c r="AK161" s="34">
        <f t="shared" si="659"/>
        <v>23720475.152177595</v>
      </c>
      <c r="AL161" s="104">
        <f t="shared" ref="AL161:BI161" si="660">AL159-AL160</f>
        <v>23893791.462099336</v>
      </c>
      <c r="AM161" s="104">
        <f t="shared" si="660"/>
        <v>24053022.208759464</v>
      </c>
      <c r="AN161" s="104">
        <f t="shared" si="660"/>
        <v>24198167.392157976</v>
      </c>
      <c r="AO161" s="104">
        <f t="shared" si="660"/>
        <v>24329227.01229487</v>
      </c>
      <c r="AP161" s="104">
        <f t="shared" si="660"/>
        <v>24446201.069170147</v>
      </c>
      <c r="AQ161" s="104">
        <f t="shared" si="660"/>
        <v>25038297.896117143</v>
      </c>
      <c r="AR161" s="104">
        <f t="shared" si="660"/>
        <v>25118809.159802523</v>
      </c>
      <c r="AS161" s="104">
        <f t="shared" si="660"/>
        <v>25185234.860226288</v>
      </c>
      <c r="AT161" s="104">
        <f t="shared" si="660"/>
        <v>25237574.997388437</v>
      </c>
      <c r="AU161" s="104">
        <f t="shared" si="660"/>
        <v>25275829.571288969</v>
      </c>
      <c r="AV161" s="104">
        <f t="shared" si="660"/>
        <v>25299998.581927884</v>
      </c>
      <c r="AW161" s="104">
        <f t="shared" si="660"/>
        <v>25799290.362638518</v>
      </c>
      <c r="AX161" s="104">
        <f t="shared" si="660"/>
        <v>25865946.162168894</v>
      </c>
      <c r="AY161" s="104">
        <f t="shared" si="660"/>
        <v>25917178.2699278</v>
      </c>
      <c r="AZ161" s="104">
        <f t="shared" si="660"/>
        <v>25952986.685915235</v>
      </c>
      <c r="BA161" s="104">
        <f t="shared" si="660"/>
        <v>25973371.410131205</v>
      </c>
      <c r="BB161" s="104">
        <f t="shared" si="660"/>
        <v>25978332.442575704</v>
      </c>
      <c r="BC161" s="104">
        <f t="shared" si="660"/>
        <v>26457078.116582066</v>
      </c>
      <c r="BD161" s="104">
        <f t="shared" si="660"/>
        <v>26422900.098816957</v>
      </c>
      <c r="BE161" s="104">
        <f t="shared" si="660"/>
        <v>26373298.389280379</v>
      </c>
      <c r="BF161" s="104">
        <f t="shared" si="660"/>
        <v>26308272.987972334</v>
      </c>
      <c r="BG161" s="104">
        <f t="shared" si="660"/>
        <v>26227823.894892819</v>
      </c>
      <c r="BH161" s="104">
        <f t="shared" si="660"/>
        <v>26131951.110041834</v>
      </c>
      <c r="BI161" s="104">
        <f t="shared" si="660"/>
        <v>26020654.63341938</v>
      </c>
    </row>
    <row r="162" spans="1:61" ht="15.75" customHeight="1" x14ac:dyDescent="0.35">
      <c r="A162" s="94"/>
      <c r="B162" s="34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  <c r="AB162" s="53"/>
      <c r="AC162" s="53"/>
      <c r="AD162" s="53"/>
      <c r="AE162" s="53"/>
      <c r="AF162" s="53"/>
      <c r="AG162" s="53"/>
      <c r="AH162" s="53"/>
      <c r="AI162" s="53"/>
      <c r="AJ162" s="53"/>
      <c r="AK162" s="53"/>
    </row>
    <row r="163" spans="1:61" ht="15.75" customHeight="1" x14ac:dyDescent="0.35">
      <c r="A163" s="120" t="s">
        <v>55</v>
      </c>
      <c r="B163" s="34">
        <f>'Calendario Inversiones'!C3</f>
        <v>8500000</v>
      </c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  <c r="AD163" s="53"/>
      <c r="AE163" s="53"/>
      <c r="AF163" s="53"/>
      <c r="AG163" s="53"/>
      <c r="AH163" s="53"/>
      <c r="AI163" s="53"/>
      <c r="AJ163" s="53"/>
      <c r="AK163" s="53"/>
    </row>
    <row r="164" spans="1:61" ht="15.75" customHeight="1" x14ac:dyDescent="0.35">
      <c r="A164" s="134" t="s">
        <v>56</v>
      </c>
      <c r="B164" s="104">
        <f>'Calendario Inversiones'!C4</f>
        <v>140000</v>
      </c>
      <c r="C164" s="135"/>
      <c r="D164" s="135"/>
      <c r="E164" s="135"/>
      <c r="F164" s="135"/>
      <c r="G164" s="135">
        <v>497500</v>
      </c>
      <c r="H164" s="135"/>
      <c r="I164" s="135"/>
      <c r="J164" s="135"/>
      <c r="K164" s="135"/>
      <c r="L164" s="135"/>
      <c r="M164" s="135">
        <v>497500</v>
      </c>
      <c r="N164" s="136"/>
      <c r="O164" s="136"/>
      <c r="P164" s="136"/>
      <c r="Q164" s="136"/>
      <c r="R164" s="136"/>
      <c r="S164" s="135">
        <v>497500</v>
      </c>
      <c r="T164" s="136"/>
      <c r="U164" s="136"/>
      <c r="V164" s="136"/>
      <c r="W164" s="136"/>
      <c r="X164" s="136"/>
      <c r="Y164" s="135">
        <v>497500</v>
      </c>
      <c r="Z164" s="136"/>
      <c r="AA164" s="136"/>
      <c r="AB164" s="136"/>
      <c r="AC164" s="136"/>
      <c r="AD164" s="136"/>
      <c r="AE164" s="135">
        <v>497500</v>
      </c>
      <c r="AF164" s="136"/>
      <c r="AG164" s="136"/>
      <c r="AH164" s="136"/>
      <c r="AI164" s="136"/>
      <c r="AJ164" s="136"/>
      <c r="AK164" s="135">
        <v>497500</v>
      </c>
      <c r="AQ164" s="135">
        <v>497500</v>
      </c>
      <c r="AW164" s="135">
        <v>497500</v>
      </c>
      <c r="BC164" s="135">
        <v>497500</v>
      </c>
    </row>
    <row r="165" spans="1:61" ht="15.75" customHeight="1" x14ac:dyDescent="0.35">
      <c r="A165" s="134" t="s">
        <v>57</v>
      </c>
      <c r="B165" s="104">
        <f>'Calendario Inversiones'!C5</f>
        <v>870000</v>
      </c>
      <c r="C165" s="135"/>
      <c r="D165" s="135"/>
      <c r="E165" s="135"/>
      <c r="F165" s="135"/>
      <c r="G165" s="135"/>
      <c r="H165" s="135"/>
      <c r="I165" s="135"/>
      <c r="J165" s="135"/>
      <c r="K165" s="135"/>
      <c r="L165" s="135"/>
      <c r="M165" s="135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136"/>
      <c r="AD165" s="136"/>
      <c r="AE165" s="136"/>
      <c r="AF165" s="136"/>
      <c r="AG165" s="136"/>
      <c r="AH165" s="136"/>
      <c r="AI165" s="136"/>
      <c r="AJ165" s="136"/>
      <c r="AK165" s="136"/>
    </row>
    <row r="166" spans="1:61" ht="15.75" customHeight="1" x14ac:dyDescent="0.35">
      <c r="A166" s="134" t="s">
        <v>172</v>
      </c>
      <c r="B166" s="104">
        <f>'Calendario Inversiones'!C6</f>
        <v>3000000</v>
      </c>
      <c r="C166" s="135"/>
      <c r="D166" s="135"/>
      <c r="E166" s="135"/>
      <c r="F166" s="135"/>
      <c r="G166" s="135"/>
      <c r="H166" s="135"/>
      <c r="I166" s="135"/>
      <c r="J166" s="135"/>
      <c r="K166" s="135"/>
      <c r="L166" s="135"/>
      <c r="M166" s="135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5"/>
      <c r="Z166" s="136"/>
      <c r="AA166" s="136"/>
      <c r="AB166" s="136"/>
      <c r="AC166" s="136"/>
      <c r="AD166" s="136"/>
      <c r="AE166" s="136"/>
      <c r="AF166" s="136"/>
      <c r="AG166" s="136"/>
      <c r="AH166" s="136"/>
      <c r="AI166" s="136"/>
      <c r="AJ166" s="136"/>
      <c r="AK166" s="136"/>
    </row>
    <row r="167" spans="1:61" ht="15.75" customHeight="1" x14ac:dyDescent="0.35">
      <c r="A167" s="1" t="s">
        <v>59</v>
      </c>
      <c r="B167" s="104">
        <f>'Calendario Inversiones'!C7</f>
        <v>4800000</v>
      </c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  <c r="AB167" s="53"/>
      <c r="AC167" s="53"/>
      <c r="AD167" s="53"/>
      <c r="AE167" s="53"/>
      <c r="AF167" s="53"/>
      <c r="AG167" s="53"/>
      <c r="AH167" s="53"/>
      <c r="AI167" s="53"/>
      <c r="AJ167" s="53"/>
      <c r="AK167" s="53"/>
    </row>
    <row r="168" spans="1:61" ht="15.75" customHeight="1" x14ac:dyDescent="0.35">
      <c r="A168" s="1" t="s">
        <v>173</v>
      </c>
      <c r="B168" s="34"/>
      <c r="C168" s="34">
        <f>C171*C42</f>
        <v>81579.960000000006</v>
      </c>
      <c r="D168" s="34">
        <f>D171*D42</f>
        <v>118627.74</v>
      </c>
      <c r="E168" s="34">
        <f>E171*E42</f>
        <v>172141.2</v>
      </c>
      <c r="F168" s="34">
        <f>F171*F42</f>
        <v>232390.62</v>
      </c>
      <c r="G168" s="34">
        <f>G171*G42</f>
        <v>313970.58</v>
      </c>
      <c r="H168" s="34">
        <f>H171*H42</f>
        <v>323326.08000000002</v>
      </c>
      <c r="I168" s="34">
        <f>I171*I42</f>
        <v>323326.08000000002</v>
      </c>
      <c r="J168" s="34">
        <f>J171*J42</f>
        <v>323326.08000000002</v>
      </c>
      <c r="K168" s="34">
        <f>K171*K42</f>
        <v>323326.08000000002</v>
      </c>
      <c r="L168" s="34">
        <f>L171*L42</f>
        <v>323326.08000000002</v>
      </c>
      <c r="M168" s="34">
        <f>M171*M42</f>
        <v>323326.08000000002</v>
      </c>
      <c r="N168" s="34">
        <f>N171*N42</f>
        <v>587375.71200000006</v>
      </c>
      <c r="O168" s="34">
        <f>O171*O42</f>
        <v>587375.71200000006</v>
      </c>
      <c r="P168" s="34">
        <f>P171*P42</f>
        <v>587375.71200000006</v>
      </c>
      <c r="Q168" s="34">
        <f>Q171*Q42</f>
        <v>587375.71200000006</v>
      </c>
      <c r="R168" s="34">
        <f>R171*R42</f>
        <v>587375.71200000006</v>
      </c>
      <c r="S168" s="34">
        <f>S171*S42</f>
        <v>587375.71200000006</v>
      </c>
      <c r="T168" s="34">
        <f>T171*T42</f>
        <v>587375.71200000006</v>
      </c>
      <c r="U168" s="34">
        <f>U171*U42</f>
        <v>587375.71200000006</v>
      </c>
      <c r="V168" s="34">
        <f>V171*V42</f>
        <v>587375.71200000006</v>
      </c>
      <c r="W168" s="34">
        <f>W171*W42</f>
        <v>587375.71200000006</v>
      </c>
      <c r="X168" s="34">
        <f>X171*X42</f>
        <v>587375.71200000006</v>
      </c>
      <c r="Y168" s="34">
        <f>Y171*Y42</f>
        <v>587375.71200000006</v>
      </c>
      <c r="Z168" s="34">
        <f>Z171*Z42</f>
        <v>771811.68556800007</v>
      </c>
      <c r="AA168" s="34">
        <f>AA171*AA42</f>
        <v>771811.68556800007</v>
      </c>
      <c r="AB168" s="34">
        <f>AB171*AB42</f>
        <v>771811.68556800007</v>
      </c>
      <c r="AC168" s="34">
        <f>AC171*AC42</f>
        <v>771811.68556800007</v>
      </c>
      <c r="AD168" s="34">
        <f>AD171*AD42</f>
        <v>771811.68556800007</v>
      </c>
      <c r="AE168" s="34">
        <f>AE171*AE42</f>
        <v>771811.68556800007</v>
      </c>
      <c r="AF168" s="34">
        <f>AF171*AF42</f>
        <v>771811.68556800007</v>
      </c>
      <c r="AG168" s="34">
        <f>AG171*AG42</f>
        <v>771811.68556800007</v>
      </c>
      <c r="AH168" s="34">
        <f>AH171*AH42</f>
        <v>771811.68556800007</v>
      </c>
      <c r="AI168" s="34">
        <f>AI171*AI42</f>
        <v>771811.68556800007</v>
      </c>
      <c r="AJ168" s="34">
        <f>AJ171*AJ42</f>
        <v>771811.68556800007</v>
      </c>
      <c r="AK168" s="34">
        <f>AK171*AK42</f>
        <v>771811.68556800007</v>
      </c>
      <c r="AL168" s="104">
        <f>AL171*AL42</f>
        <v>845133.79569696006</v>
      </c>
      <c r="AM168" s="104">
        <f>AM171*AM42</f>
        <v>845133.79569696006</v>
      </c>
      <c r="AN168" s="104">
        <f>AN171*AN42</f>
        <v>845133.79569696006</v>
      </c>
      <c r="AO168" s="104">
        <f>AO171*AO42</f>
        <v>845133.79569696006</v>
      </c>
      <c r="AP168" s="104">
        <f>AP171*AP42</f>
        <v>845133.79569696006</v>
      </c>
      <c r="AQ168" s="104">
        <f>AQ171*AQ42</f>
        <v>845133.79569696006</v>
      </c>
      <c r="AR168" s="104">
        <f>AR171*AR42</f>
        <v>845133.79569696006</v>
      </c>
      <c r="AS168" s="104">
        <f>AS171*AS42</f>
        <v>845133.79569696006</v>
      </c>
      <c r="AT168" s="104">
        <f>AT171*AT42</f>
        <v>845133.79569696006</v>
      </c>
      <c r="AU168" s="104">
        <f>AU171*AU42</f>
        <v>845133.79569696006</v>
      </c>
      <c r="AV168" s="104">
        <f>AV171*AV42</f>
        <v>845133.79569696006</v>
      </c>
      <c r="AW168" s="104">
        <f>AW171*AW42</f>
        <v>845133.79569696006</v>
      </c>
      <c r="AX168" s="104">
        <f>AX171*AX42</f>
        <v>925421.50628817128</v>
      </c>
      <c r="AY168" s="104">
        <f>AY171*AY42</f>
        <v>925421.50628817128</v>
      </c>
      <c r="AZ168" s="104">
        <f>AZ171*AZ42</f>
        <v>925421.50628817128</v>
      </c>
      <c r="BA168" s="104">
        <f>BA171*BA42</f>
        <v>925421.50628817128</v>
      </c>
      <c r="BB168" s="104">
        <f>BB171*BB42</f>
        <v>925421.50628817128</v>
      </c>
      <c r="BC168" s="104">
        <f>BC171*BC42</f>
        <v>925421.50628817128</v>
      </c>
      <c r="BD168" s="104">
        <f>BD171*BD42</f>
        <v>925421.50628817128</v>
      </c>
      <c r="BE168" s="104">
        <f>BE171*BE42</f>
        <v>925421.50628817128</v>
      </c>
      <c r="BF168" s="104">
        <f>BF171*BF42</f>
        <v>925421.50628817128</v>
      </c>
      <c r="BG168" s="104">
        <f>BG171*BG42</f>
        <v>925421.50628817128</v>
      </c>
      <c r="BH168" s="104">
        <f>BH171*BH42</f>
        <v>925421.50628817128</v>
      </c>
      <c r="BI168" s="104">
        <f>BI171*BI42</f>
        <v>925421.50628817128</v>
      </c>
    </row>
    <row r="169" spans="1:61" ht="15.75" customHeight="1" x14ac:dyDescent="0.35">
      <c r="A169" s="94" t="s">
        <v>168</v>
      </c>
      <c r="B169" s="34">
        <f>SUM(B163:B168)</f>
        <v>17310000</v>
      </c>
      <c r="C169" s="34">
        <f t="shared" ref="C169:AK169" si="661">SUM(C164:C168)</f>
        <v>81579.960000000006</v>
      </c>
      <c r="D169" s="34">
        <f t="shared" si="661"/>
        <v>118627.74</v>
      </c>
      <c r="E169" s="34">
        <f t="shared" si="661"/>
        <v>172141.2</v>
      </c>
      <c r="F169" s="34">
        <f t="shared" si="661"/>
        <v>232390.62</v>
      </c>
      <c r="G169" s="34">
        <f t="shared" si="661"/>
        <v>811470.58000000007</v>
      </c>
      <c r="H169" s="34">
        <f t="shared" si="661"/>
        <v>323326.08000000002</v>
      </c>
      <c r="I169" s="34">
        <f t="shared" si="661"/>
        <v>323326.08000000002</v>
      </c>
      <c r="J169" s="34">
        <f t="shared" si="661"/>
        <v>323326.08000000002</v>
      </c>
      <c r="K169" s="34">
        <f t="shared" si="661"/>
        <v>323326.08000000002</v>
      </c>
      <c r="L169" s="34">
        <f t="shared" si="661"/>
        <v>323326.08000000002</v>
      </c>
      <c r="M169" s="34">
        <f t="shared" si="661"/>
        <v>820826.08000000007</v>
      </c>
      <c r="N169" s="34">
        <f t="shared" si="661"/>
        <v>587375.71200000006</v>
      </c>
      <c r="O169" s="34">
        <f t="shared" si="661"/>
        <v>587375.71200000006</v>
      </c>
      <c r="P169" s="34">
        <f t="shared" si="661"/>
        <v>587375.71200000006</v>
      </c>
      <c r="Q169" s="34">
        <f t="shared" si="661"/>
        <v>587375.71200000006</v>
      </c>
      <c r="R169" s="34">
        <f t="shared" si="661"/>
        <v>587375.71200000006</v>
      </c>
      <c r="S169" s="34">
        <f t="shared" si="661"/>
        <v>1084875.7120000001</v>
      </c>
      <c r="T169" s="34">
        <f t="shared" si="661"/>
        <v>587375.71200000006</v>
      </c>
      <c r="U169" s="34">
        <f t="shared" si="661"/>
        <v>587375.71200000006</v>
      </c>
      <c r="V169" s="34">
        <f t="shared" si="661"/>
        <v>587375.71200000006</v>
      </c>
      <c r="W169" s="34">
        <f t="shared" si="661"/>
        <v>587375.71200000006</v>
      </c>
      <c r="X169" s="34">
        <f t="shared" si="661"/>
        <v>587375.71200000006</v>
      </c>
      <c r="Y169" s="34">
        <f t="shared" si="661"/>
        <v>1084875.7120000001</v>
      </c>
      <c r="Z169" s="34">
        <f t="shared" si="661"/>
        <v>771811.68556800007</v>
      </c>
      <c r="AA169" s="34">
        <f t="shared" si="661"/>
        <v>771811.68556800007</v>
      </c>
      <c r="AB169" s="34">
        <f t="shared" si="661"/>
        <v>771811.68556800007</v>
      </c>
      <c r="AC169" s="34">
        <f t="shared" si="661"/>
        <v>771811.68556800007</v>
      </c>
      <c r="AD169" s="34">
        <f t="shared" si="661"/>
        <v>771811.68556800007</v>
      </c>
      <c r="AE169" s="34">
        <f t="shared" si="661"/>
        <v>1269311.6855680002</v>
      </c>
      <c r="AF169" s="34">
        <f t="shared" si="661"/>
        <v>771811.68556800007</v>
      </c>
      <c r="AG169" s="34">
        <f t="shared" si="661"/>
        <v>771811.68556800007</v>
      </c>
      <c r="AH169" s="34">
        <f t="shared" si="661"/>
        <v>771811.68556800007</v>
      </c>
      <c r="AI169" s="34">
        <f t="shared" si="661"/>
        <v>771811.68556800007</v>
      </c>
      <c r="AJ169" s="34">
        <f t="shared" si="661"/>
        <v>771811.68556800007</v>
      </c>
      <c r="AK169" s="34">
        <f t="shared" si="661"/>
        <v>1269311.6855680002</v>
      </c>
      <c r="AL169" s="104">
        <f t="shared" ref="AL169:BI169" si="662">SUM(AL164:AL168)</f>
        <v>845133.79569696006</v>
      </c>
      <c r="AM169" s="104">
        <f t="shared" si="662"/>
        <v>845133.79569696006</v>
      </c>
      <c r="AN169" s="104">
        <f t="shared" si="662"/>
        <v>845133.79569696006</v>
      </c>
      <c r="AO169" s="104">
        <f t="shared" si="662"/>
        <v>845133.79569696006</v>
      </c>
      <c r="AP169" s="104">
        <f t="shared" si="662"/>
        <v>845133.79569696006</v>
      </c>
      <c r="AQ169" s="104">
        <f t="shared" si="662"/>
        <v>1342633.7956969601</v>
      </c>
      <c r="AR169" s="104">
        <f t="shared" si="662"/>
        <v>845133.79569696006</v>
      </c>
      <c r="AS169" s="104">
        <f t="shared" si="662"/>
        <v>845133.79569696006</v>
      </c>
      <c r="AT169" s="104">
        <f t="shared" si="662"/>
        <v>845133.79569696006</v>
      </c>
      <c r="AU169" s="104">
        <f t="shared" si="662"/>
        <v>845133.79569696006</v>
      </c>
      <c r="AV169" s="104">
        <f t="shared" si="662"/>
        <v>845133.79569696006</v>
      </c>
      <c r="AW169" s="104">
        <f t="shared" si="662"/>
        <v>1342633.7956969601</v>
      </c>
      <c r="AX169" s="104">
        <f t="shared" si="662"/>
        <v>925421.50628817128</v>
      </c>
      <c r="AY169" s="104">
        <f t="shared" si="662"/>
        <v>925421.50628817128</v>
      </c>
      <c r="AZ169" s="104">
        <f t="shared" si="662"/>
        <v>925421.50628817128</v>
      </c>
      <c r="BA169" s="104">
        <f t="shared" si="662"/>
        <v>925421.50628817128</v>
      </c>
      <c r="BB169" s="104">
        <f t="shared" si="662"/>
        <v>925421.50628817128</v>
      </c>
      <c r="BC169" s="104">
        <f t="shared" si="662"/>
        <v>1422921.5062881713</v>
      </c>
      <c r="BD169" s="104">
        <f t="shared" si="662"/>
        <v>925421.50628817128</v>
      </c>
      <c r="BE169" s="104">
        <f t="shared" si="662"/>
        <v>925421.50628817128</v>
      </c>
      <c r="BF169" s="104">
        <f t="shared" si="662"/>
        <v>925421.50628817128</v>
      </c>
      <c r="BG169" s="104">
        <f t="shared" si="662"/>
        <v>925421.50628817128</v>
      </c>
      <c r="BH169" s="104">
        <f t="shared" si="662"/>
        <v>925421.50628817128</v>
      </c>
      <c r="BI169" s="104">
        <f t="shared" si="662"/>
        <v>925421.50628817128</v>
      </c>
    </row>
    <row r="170" spans="1:61" ht="15.75" customHeight="1" x14ac:dyDescent="0.35">
      <c r="A170" s="94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104"/>
      <c r="AM170" s="104"/>
      <c r="AN170" s="104"/>
      <c r="AO170" s="104"/>
      <c r="AP170" s="104"/>
      <c r="AQ170" s="104"/>
      <c r="AR170" s="104"/>
      <c r="AS170" s="104"/>
      <c r="AT170" s="104"/>
      <c r="AU170" s="104"/>
      <c r="AV170" s="104"/>
      <c r="AW170" s="104"/>
      <c r="AX170" s="104"/>
      <c r="AY170" s="104"/>
      <c r="AZ170" s="104"/>
      <c r="BA170" s="104"/>
      <c r="BB170" s="104"/>
      <c r="BC170" s="104"/>
      <c r="BD170" s="104"/>
      <c r="BE170" s="104"/>
      <c r="BF170" s="104"/>
      <c r="BG170" s="104"/>
      <c r="BH170" s="104"/>
      <c r="BI170" s="104"/>
    </row>
    <row r="171" spans="1:61" ht="15.75" customHeight="1" x14ac:dyDescent="0.35">
      <c r="A171" s="94" t="s">
        <v>174</v>
      </c>
      <c r="B171" s="34"/>
      <c r="C171" s="88">
        <v>1.2E-2</v>
      </c>
      <c r="D171" s="36">
        <f t="shared" ref="D171:AK171" si="663">C171</f>
        <v>1.2E-2</v>
      </c>
      <c r="E171" s="36">
        <f t="shared" si="663"/>
        <v>1.2E-2</v>
      </c>
      <c r="F171" s="36">
        <f t="shared" si="663"/>
        <v>1.2E-2</v>
      </c>
      <c r="G171" s="36">
        <f t="shared" si="663"/>
        <v>1.2E-2</v>
      </c>
      <c r="H171" s="36">
        <f t="shared" si="663"/>
        <v>1.2E-2</v>
      </c>
      <c r="I171" s="36">
        <f t="shared" si="663"/>
        <v>1.2E-2</v>
      </c>
      <c r="J171" s="36">
        <f t="shared" si="663"/>
        <v>1.2E-2</v>
      </c>
      <c r="K171" s="36">
        <f t="shared" si="663"/>
        <v>1.2E-2</v>
      </c>
      <c r="L171" s="36">
        <f t="shared" si="663"/>
        <v>1.2E-2</v>
      </c>
      <c r="M171" s="36">
        <f t="shared" si="663"/>
        <v>1.2E-2</v>
      </c>
      <c r="N171" s="36">
        <f t="shared" si="663"/>
        <v>1.2E-2</v>
      </c>
      <c r="O171" s="36">
        <f t="shared" si="663"/>
        <v>1.2E-2</v>
      </c>
      <c r="P171" s="36">
        <f t="shared" si="663"/>
        <v>1.2E-2</v>
      </c>
      <c r="Q171" s="36">
        <f t="shared" si="663"/>
        <v>1.2E-2</v>
      </c>
      <c r="R171" s="36">
        <f t="shared" si="663"/>
        <v>1.2E-2</v>
      </c>
      <c r="S171" s="36">
        <f t="shared" si="663"/>
        <v>1.2E-2</v>
      </c>
      <c r="T171" s="36">
        <f t="shared" si="663"/>
        <v>1.2E-2</v>
      </c>
      <c r="U171" s="36">
        <f t="shared" si="663"/>
        <v>1.2E-2</v>
      </c>
      <c r="V171" s="36">
        <f t="shared" si="663"/>
        <v>1.2E-2</v>
      </c>
      <c r="W171" s="36">
        <f t="shared" si="663"/>
        <v>1.2E-2</v>
      </c>
      <c r="X171" s="36">
        <f t="shared" si="663"/>
        <v>1.2E-2</v>
      </c>
      <c r="Y171" s="36">
        <f t="shared" si="663"/>
        <v>1.2E-2</v>
      </c>
      <c r="Z171" s="36">
        <f t="shared" si="663"/>
        <v>1.2E-2</v>
      </c>
      <c r="AA171" s="36">
        <f t="shared" si="663"/>
        <v>1.2E-2</v>
      </c>
      <c r="AB171" s="36">
        <f t="shared" si="663"/>
        <v>1.2E-2</v>
      </c>
      <c r="AC171" s="36">
        <f t="shared" si="663"/>
        <v>1.2E-2</v>
      </c>
      <c r="AD171" s="36">
        <f t="shared" si="663"/>
        <v>1.2E-2</v>
      </c>
      <c r="AE171" s="36">
        <f t="shared" si="663"/>
        <v>1.2E-2</v>
      </c>
      <c r="AF171" s="36">
        <f t="shared" si="663"/>
        <v>1.2E-2</v>
      </c>
      <c r="AG171" s="36">
        <f t="shared" si="663"/>
        <v>1.2E-2</v>
      </c>
      <c r="AH171" s="36">
        <f t="shared" si="663"/>
        <v>1.2E-2</v>
      </c>
      <c r="AI171" s="36">
        <f t="shared" si="663"/>
        <v>1.2E-2</v>
      </c>
      <c r="AJ171" s="36">
        <f t="shared" si="663"/>
        <v>1.2E-2</v>
      </c>
      <c r="AK171" s="36">
        <f t="shared" si="663"/>
        <v>1.2E-2</v>
      </c>
      <c r="AL171" s="97">
        <f t="shared" ref="AL171" si="664">AK171</f>
        <v>1.2E-2</v>
      </c>
      <c r="AM171" s="97">
        <f t="shared" ref="AM171" si="665">AL171</f>
        <v>1.2E-2</v>
      </c>
      <c r="AN171" s="97">
        <f t="shared" ref="AN171" si="666">AM171</f>
        <v>1.2E-2</v>
      </c>
      <c r="AO171" s="97">
        <f t="shared" ref="AO171" si="667">AN171</f>
        <v>1.2E-2</v>
      </c>
      <c r="AP171" s="97">
        <f t="shared" ref="AP171" si="668">AO171</f>
        <v>1.2E-2</v>
      </c>
      <c r="AQ171" s="97">
        <f t="shared" ref="AQ171" si="669">AP171</f>
        <v>1.2E-2</v>
      </c>
      <c r="AR171" s="97">
        <f t="shared" ref="AR171" si="670">AQ171</f>
        <v>1.2E-2</v>
      </c>
      <c r="AS171" s="97">
        <f t="shared" ref="AS171" si="671">AR171</f>
        <v>1.2E-2</v>
      </c>
      <c r="AT171" s="97">
        <f t="shared" ref="AT171" si="672">AS171</f>
        <v>1.2E-2</v>
      </c>
      <c r="AU171" s="97">
        <f t="shared" ref="AU171" si="673">AT171</f>
        <v>1.2E-2</v>
      </c>
      <c r="AV171" s="97">
        <f t="shared" ref="AV171" si="674">AU171</f>
        <v>1.2E-2</v>
      </c>
      <c r="AW171" s="97">
        <f t="shared" ref="AW171" si="675">AV171</f>
        <v>1.2E-2</v>
      </c>
      <c r="AX171" s="97">
        <f t="shared" ref="AX171" si="676">AW171</f>
        <v>1.2E-2</v>
      </c>
      <c r="AY171" s="97">
        <f t="shared" ref="AY171" si="677">AX171</f>
        <v>1.2E-2</v>
      </c>
      <c r="AZ171" s="97">
        <f t="shared" ref="AZ171" si="678">AY171</f>
        <v>1.2E-2</v>
      </c>
      <c r="BA171" s="97">
        <f t="shared" ref="BA171" si="679">AZ171</f>
        <v>1.2E-2</v>
      </c>
      <c r="BB171" s="97">
        <f t="shared" ref="BB171" si="680">BA171</f>
        <v>1.2E-2</v>
      </c>
      <c r="BC171" s="97">
        <f t="shared" ref="BC171" si="681">BB171</f>
        <v>1.2E-2</v>
      </c>
      <c r="BD171" s="97">
        <f t="shared" ref="BD171" si="682">BC171</f>
        <v>1.2E-2</v>
      </c>
      <c r="BE171" s="97">
        <f t="shared" ref="BE171" si="683">BD171</f>
        <v>1.2E-2</v>
      </c>
      <c r="BF171" s="97">
        <f t="shared" ref="BF171" si="684">BE171</f>
        <v>1.2E-2</v>
      </c>
      <c r="BG171" s="97">
        <f t="shared" ref="BG171" si="685">BF171</f>
        <v>1.2E-2</v>
      </c>
      <c r="BH171" s="97">
        <f t="shared" ref="BH171" si="686">BG171</f>
        <v>1.2E-2</v>
      </c>
      <c r="BI171" s="97">
        <f t="shared" ref="BI171" si="687">BH171</f>
        <v>1.2E-2</v>
      </c>
    </row>
    <row r="172" spans="1:61" ht="15.75" customHeight="1" x14ac:dyDescent="0.35">
      <c r="A172" s="94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104"/>
      <c r="AM172" s="104"/>
      <c r="AN172" s="104"/>
      <c r="AO172" s="104"/>
      <c r="AP172" s="104"/>
      <c r="AQ172" s="104"/>
      <c r="AR172" s="104"/>
      <c r="AS172" s="104"/>
      <c r="AT172" s="104"/>
      <c r="AU172" s="104"/>
      <c r="AV172" s="104"/>
      <c r="AW172" s="104"/>
      <c r="AX172" s="104"/>
      <c r="AY172" s="104"/>
      <c r="AZ172" s="104"/>
      <c r="BA172" s="104"/>
      <c r="BB172" s="104"/>
      <c r="BC172" s="104"/>
      <c r="BD172" s="104"/>
      <c r="BE172" s="104"/>
      <c r="BF172" s="104"/>
      <c r="BG172" s="104"/>
      <c r="BH172" s="104"/>
      <c r="BI172" s="104"/>
    </row>
    <row r="173" spans="1:61" ht="15.75" customHeight="1" x14ac:dyDescent="0.35">
      <c r="A173" s="94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104"/>
      <c r="AM173" s="104"/>
      <c r="AN173" s="104"/>
      <c r="AO173" s="104"/>
      <c r="AP173" s="104"/>
      <c r="AQ173" s="104"/>
      <c r="AR173" s="104"/>
      <c r="AS173" s="104"/>
      <c r="AT173" s="104"/>
      <c r="AU173" s="104"/>
      <c r="AV173" s="104"/>
      <c r="AW173" s="104"/>
      <c r="AX173" s="104"/>
      <c r="AY173" s="104"/>
      <c r="AZ173" s="104"/>
      <c r="BA173" s="104"/>
      <c r="BB173" s="104"/>
      <c r="BC173" s="104"/>
      <c r="BD173" s="104"/>
      <c r="BE173" s="104"/>
      <c r="BF173" s="104"/>
      <c r="BG173" s="104"/>
      <c r="BH173" s="104"/>
      <c r="BI173" s="104"/>
    </row>
    <row r="174" spans="1:61" ht="15.75" customHeight="1" x14ac:dyDescent="0.35">
      <c r="A174" s="94" t="s">
        <v>175</v>
      </c>
      <c r="B174" s="34">
        <f>SUM($B$169:B169)/(5*12)</f>
        <v>288500</v>
      </c>
      <c r="C174" s="34">
        <f>SUM($B$169:C169)/(5*12)</f>
        <v>289859.66600000003</v>
      </c>
      <c r="D174" s="34">
        <f>SUM($B$169:D169)/(5*12)</f>
        <v>291836.79499999998</v>
      </c>
      <c r="E174" s="34">
        <f>SUM($B$169:E169)/(5*12)</f>
        <v>294705.815</v>
      </c>
      <c r="F174" s="34">
        <f>SUM($B$169:F169)/(5*12)</f>
        <v>298578.99199999997</v>
      </c>
      <c r="G174" s="34">
        <f>SUM($B$169:G169)/(5*12)</f>
        <v>312103.50166666671</v>
      </c>
      <c r="H174" s="34">
        <f>SUM($B$169:H169)/(5*12)</f>
        <v>317492.26966666669</v>
      </c>
      <c r="I174" s="34">
        <f>SUM($B$169:I169)/(5*12)</f>
        <v>322881.03766666661</v>
      </c>
      <c r="J174" s="34">
        <f>SUM($B$169:J169)/(5*12)</f>
        <v>328269.80566666659</v>
      </c>
      <c r="K174" s="34">
        <f>SUM($B$169:K169)/(5*12)</f>
        <v>333658.57366666658</v>
      </c>
      <c r="L174" s="34">
        <f>SUM($B$169:L169)/(5*12)</f>
        <v>339047.34166666656</v>
      </c>
      <c r="M174" s="34">
        <f>SUM($B$169:M169)/(5*12)</f>
        <v>352727.77633333317</v>
      </c>
      <c r="N174" s="34">
        <f>SUM($B$169:N169)/(5*12)</f>
        <v>362517.37153333321</v>
      </c>
      <c r="O174" s="34">
        <f>SUM($B$169:O169)/(5*12)</f>
        <v>372306.96673333325</v>
      </c>
      <c r="P174" s="34">
        <f>SUM($B$169:P169)/(5*12)</f>
        <v>382096.56193333323</v>
      </c>
      <c r="Q174" s="34">
        <f>SUM($B$169:Q169)/(5*12)</f>
        <v>391886.15713333327</v>
      </c>
      <c r="R174" s="34">
        <f>SUM($B$169:R169)/(5*12)</f>
        <v>401675.75233333331</v>
      </c>
      <c r="S174" s="34">
        <f>SUM($B$169:S169)/(5*12)</f>
        <v>419757.01419999998</v>
      </c>
      <c r="T174" s="34">
        <f>SUM($B$169:T169)/(5*12)</f>
        <v>429546.60940000002</v>
      </c>
      <c r="U174" s="34">
        <f>SUM($B$169:U169)/(5*12)</f>
        <v>439336.2046</v>
      </c>
      <c r="V174" s="34">
        <f>SUM($B$169:V169)/(5*12)</f>
        <v>449125.79980000004</v>
      </c>
      <c r="W174" s="34">
        <f>SUM($B$169:W169)/(5*12)</f>
        <v>458915.39500000008</v>
      </c>
      <c r="X174" s="34">
        <f>SUM($B$169:X169)/(5*12)</f>
        <v>468704.99020000006</v>
      </c>
      <c r="Y174" s="34">
        <f>SUM($B$169:Y169)/(5*12)</f>
        <v>486786.25206666678</v>
      </c>
      <c r="Z174" s="34">
        <f>SUM($B$169:Z169)/(5*12)</f>
        <v>499649.78015946678</v>
      </c>
      <c r="AA174" s="34">
        <f>SUM($B$169:AA169)/(5*12)</f>
        <v>512513.30825226678</v>
      </c>
      <c r="AB174" s="34">
        <f>SUM($B$169:AB169)/(5*12)</f>
        <v>525376.83634506678</v>
      </c>
      <c r="AC174" s="34">
        <f>SUM($B$169:AC169)/(5*12)</f>
        <v>538240.36443786684</v>
      </c>
      <c r="AD174" s="34">
        <f>SUM($B$169:AD169)/(5*12)</f>
        <v>551103.8925306669</v>
      </c>
      <c r="AE174" s="34">
        <f>SUM($B$169:AE169)/(5*12)</f>
        <v>572259.08729013358</v>
      </c>
      <c r="AF174" s="34">
        <f>SUM($B$169:AF169)/(5*12)</f>
        <v>585122.61538293352</v>
      </c>
      <c r="AG174" s="34">
        <f>SUM($B$169:AG169)/(5*12)</f>
        <v>597986.14347573346</v>
      </c>
      <c r="AH174" s="34">
        <f>SUM($B$169:AH169)/(5*12)</f>
        <v>610849.67156853341</v>
      </c>
      <c r="AI174" s="34">
        <f>SUM($B$169:AI169)/(5*12)</f>
        <v>623713.19966133335</v>
      </c>
      <c r="AJ174" s="34">
        <f>SUM($B$169:AJ169)/(5*12)</f>
        <v>636576.72775413329</v>
      </c>
      <c r="AK174" s="34">
        <f>SUM($B$169:AK169)/(5*12)</f>
        <v>657731.92251359997</v>
      </c>
      <c r="AL174" s="104">
        <f>SUM($B$169:AL169)/(5*12)</f>
        <v>671817.4857752159</v>
      </c>
      <c r="AM174" s="104">
        <f>SUM($B$169:AM169)/(5*12)</f>
        <v>685903.04903683194</v>
      </c>
      <c r="AN174" s="104">
        <f>SUM($B$169:AN169)/(5*12)</f>
        <v>699988.61229844787</v>
      </c>
      <c r="AO174" s="104">
        <f>SUM($B$169:AO169)/(5*12)</f>
        <v>714074.17556006392</v>
      </c>
      <c r="AP174" s="104">
        <f>SUM($B$169:AP169)/(5*12)</f>
        <v>728159.73882167984</v>
      </c>
      <c r="AQ174" s="104">
        <f>SUM($B$169:AQ169)/(5*12)</f>
        <v>750536.96874996251</v>
      </c>
      <c r="AR174" s="104">
        <f>SUM($B$169:AR169)/(5*12)</f>
        <v>764622.53201157844</v>
      </c>
      <c r="AS174" s="104">
        <f>SUM($B$169:AS169)/(5*12)</f>
        <v>778708.09527319449</v>
      </c>
      <c r="AT174" s="104">
        <f>SUM($B$169:AT169)/(5*12)</f>
        <v>792793.65853481041</v>
      </c>
      <c r="AU174" s="104">
        <f>SUM($B$169:AU169)/(5*12)</f>
        <v>806879.22179642646</v>
      </c>
      <c r="AV174" s="104">
        <f>SUM($B$169:AV169)/(5*12)</f>
        <v>820964.78505804238</v>
      </c>
      <c r="AW174" s="104">
        <f>SUM($B$169:AW169)/(5*12)</f>
        <v>843342.01498632506</v>
      </c>
      <c r="AX174" s="104">
        <f>SUM($B$169:AX169)/(5*12)</f>
        <v>858765.7067577946</v>
      </c>
      <c r="AY174" s="104">
        <f>SUM($B$169:AY169)/(5*12)</f>
        <v>874189.39852926403</v>
      </c>
      <c r="AZ174" s="104">
        <f>SUM($B$169:AZ169)/(5*12)</f>
        <v>889613.09030073357</v>
      </c>
      <c r="BA174" s="104">
        <f>SUM($B$169:BA169)/(5*12)</f>
        <v>905036.78207220312</v>
      </c>
      <c r="BB174" s="104">
        <f>SUM($B$169:BB169)/(5*12)</f>
        <v>920460.47384367266</v>
      </c>
      <c r="BC174" s="104">
        <f>SUM($B$169:BC169)/(5*12)</f>
        <v>944175.83228180883</v>
      </c>
      <c r="BD174" s="104">
        <f>SUM($B$169:BD169)/(5*12)</f>
        <v>959599.52405327826</v>
      </c>
      <c r="BE174" s="104">
        <f>SUM($B$169:BE169)/(5*12)</f>
        <v>975023.21582474781</v>
      </c>
      <c r="BF174" s="104">
        <f>SUM($B$169:BF169)/(5*12)</f>
        <v>990446.90759621735</v>
      </c>
      <c r="BG174" s="104">
        <f>SUM($B$169:BG169)/(5*12)</f>
        <v>1005870.5993676869</v>
      </c>
      <c r="BH174" s="104">
        <f>SUM($B$169:BH169)/(5*12)</f>
        <v>1021294.2911391563</v>
      </c>
      <c r="BI174" s="104">
        <f>SUM($B$169:BI169)/(5*12)</f>
        <v>1036717.9829106259</v>
      </c>
    </row>
    <row r="175" spans="1:61" ht="15.75" customHeight="1" x14ac:dyDescent="0.35">
      <c r="A175" s="94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  <c r="AB175" s="53"/>
      <c r="AC175" s="53"/>
      <c r="AD175" s="53"/>
      <c r="AE175" s="53"/>
      <c r="AF175" s="53"/>
      <c r="AG175" s="53"/>
      <c r="AH175" s="53"/>
      <c r="AI175" s="53"/>
      <c r="AJ175" s="53"/>
      <c r="AK175" s="53"/>
    </row>
    <row r="176" spans="1:61" ht="15.75" customHeight="1" x14ac:dyDescent="0.35">
      <c r="A176" s="94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  <c r="AB176" s="53"/>
      <c r="AC176" s="53"/>
      <c r="AD176" s="53"/>
      <c r="AE176" s="53"/>
      <c r="AF176" s="53"/>
      <c r="AG176" s="53"/>
      <c r="AH176" s="53"/>
      <c r="AI176" s="53"/>
      <c r="AJ176" s="53"/>
      <c r="AK176" s="53"/>
    </row>
    <row r="177" spans="1:61" ht="15.75" customHeight="1" x14ac:dyDescent="0.35">
      <c r="A177" s="1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  <c r="AB177" s="53"/>
      <c r="AC177" s="53"/>
      <c r="AD177" s="53"/>
      <c r="AE177" s="53"/>
      <c r="AF177" s="53"/>
      <c r="AG177" s="53"/>
      <c r="AH177" s="53"/>
      <c r="AI177" s="53"/>
      <c r="AJ177" s="53"/>
      <c r="AK177" s="53"/>
    </row>
    <row r="178" spans="1:61" ht="15.65" customHeight="1" x14ac:dyDescent="0.35">
      <c r="A178" s="94"/>
      <c r="B178" s="53"/>
      <c r="C178" s="53"/>
      <c r="D178" s="53"/>
      <c r="E178" s="137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  <c r="AB178" s="53"/>
      <c r="AC178" s="53"/>
      <c r="AD178" s="53"/>
      <c r="AE178" s="53"/>
      <c r="AF178" s="53"/>
      <c r="AG178" s="53"/>
      <c r="AH178" s="53"/>
      <c r="AI178" s="53"/>
      <c r="AJ178" s="53"/>
      <c r="AK178" s="53"/>
    </row>
    <row r="179" spans="1:61" ht="15.75" customHeight="1" x14ac:dyDescent="0.35">
      <c r="A179" s="71" t="s">
        <v>176</v>
      </c>
      <c r="B179" s="53"/>
      <c r="C179" s="53"/>
      <c r="D179" s="53"/>
      <c r="E179" s="36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  <c r="AB179" s="53"/>
      <c r="AC179" s="53"/>
      <c r="AD179" s="53"/>
      <c r="AE179" s="53"/>
      <c r="AF179" s="53"/>
      <c r="AG179" s="53"/>
      <c r="AH179" s="53"/>
      <c r="AI179" s="53"/>
      <c r="AJ179" s="53"/>
      <c r="AK179" s="53"/>
    </row>
    <row r="180" spans="1:61" ht="15.75" customHeight="1" x14ac:dyDescent="0.35">
      <c r="A180" s="94" t="s">
        <v>177</v>
      </c>
      <c r="B180" s="53" t="s">
        <v>178</v>
      </c>
      <c r="C180" s="34" t="s">
        <v>179</v>
      </c>
      <c r="D180" s="34"/>
      <c r="E180" s="34"/>
      <c r="F180" s="34"/>
      <c r="G180" s="34"/>
      <c r="H180" s="34"/>
      <c r="I180" s="34"/>
      <c r="J180" s="34"/>
      <c r="K180" s="34"/>
      <c r="L180" s="34"/>
      <c r="M180" s="34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  <c r="AB180" s="53"/>
      <c r="AC180" s="53"/>
      <c r="AD180" s="53"/>
      <c r="AE180" s="53"/>
      <c r="AF180" s="53"/>
      <c r="AG180" s="53"/>
      <c r="AH180" s="53"/>
      <c r="AI180" s="53"/>
      <c r="AJ180" s="53"/>
      <c r="AK180" s="53"/>
    </row>
    <row r="181" spans="1:61" ht="15.75" customHeight="1" x14ac:dyDescent="0.35">
      <c r="A181" s="127" t="s">
        <v>180</v>
      </c>
      <c r="B181" s="75">
        <f>B169</f>
        <v>17310000</v>
      </c>
      <c r="C181" s="75">
        <f t="shared" ref="C181:AK181" si="688">B183</f>
        <v>17310000</v>
      </c>
      <c r="D181" s="75">
        <f t="shared" si="688"/>
        <v>17310000</v>
      </c>
      <c r="E181" s="75">
        <f t="shared" si="688"/>
        <v>17310000</v>
      </c>
      <c r="F181" s="75">
        <f t="shared" si="688"/>
        <v>17310000</v>
      </c>
      <c r="G181" s="75">
        <f t="shared" si="688"/>
        <v>17310000</v>
      </c>
      <c r="H181" s="75">
        <f t="shared" si="688"/>
        <v>17310000</v>
      </c>
      <c r="I181" s="75">
        <f t="shared" si="688"/>
        <v>17021500</v>
      </c>
      <c r="J181" s="75">
        <f t="shared" si="688"/>
        <v>16733000</v>
      </c>
      <c r="K181" s="75">
        <f t="shared" si="688"/>
        <v>16444500</v>
      </c>
      <c r="L181" s="75">
        <f t="shared" si="688"/>
        <v>16156000</v>
      </c>
      <c r="M181" s="75">
        <f t="shared" si="688"/>
        <v>15867500</v>
      </c>
      <c r="N181" s="75">
        <f t="shared" si="688"/>
        <v>15579000</v>
      </c>
      <c r="O181" s="75">
        <f t="shared" si="688"/>
        <v>15290500</v>
      </c>
      <c r="P181" s="75">
        <f t="shared" si="688"/>
        <v>15002000</v>
      </c>
      <c r="Q181" s="75">
        <f t="shared" si="688"/>
        <v>14713500</v>
      </c>
      <c r="R181" s="75">
        <f t="shared" si="688"/>
        <v>14425000</v>
      </c>
      <c r="S181" s="75">
        <f t="shared" si="688"/>
        <v>14136500</v>
      </c>
      <c r="T181" s="75">
        <f t="shared" si="688"/>
        <v>13848000</v>
      </c>
      <c r="U181" s="75">
        <f t="shared" si="688"/>
        <v>13559500</v>
      </c>
      <c r="V181" s="75">
        <f t="shared" si="688"/>
        <v>13271000</v>
      </c>
      <c r="W181" s="75">
        <f t="shared" si="688"/>
        <v>12982500</v>
      </c>
      <c r="X181" s="75">
        <f t="shared" si="688"/>
        <v>12694000</v>
      </c>
      <c r="Y181" s="75">
        <f t="shared" si="688"/>
        <v>12405500</v>
      </c>
      <c r="Z181" s="75">
        <f t="shared" si="688"/>
        <v>12117000</v>
      </c>
      <c r="AA181" s="75">
        <f t="shared" si="688"/>
        <v>11828500</v>
      </c>
      <c r="AB181" s="75">
        <f t="shared" si="688"/>
        <v>11540000</v>
      </c>
      <c r="AC181" s="75">
        <f t="shared" si="688"/>
        <v>11251500</v>
      </c>
      <c r="AD181" s="75">
        <f t="shared" si="688"/>
        <v>10963000</v>
      </c>
      <c r="AE181" s="75">
        <f t="shared" si="688"/>
        <v>10674500</v>
      </c>
      <c r="AF181" s="75">
        <f t="shared" si="688"/>
        <v>10386000</v>
      </c>
      <c r="AG181" s="75">
        <f t="shared" si="688"/>
        <v>10097500</v>
      </c>
      <c r="AH181" s="75">
        <f t="shared" si="688"/>
        <v>9809000</v>
      </c>
      <c r="AI181" s="75">
        <f t="shared" si="688"/>
        <v>9520500</v>
      </c>
      <c r="AJ181" s="75">
        <f t="shared" si="688"/>
        <v>9232000</v>
      </c>
      <c r="AK181" s="75">
        <f t="shared" si="688"/>
        <v>8943500</v>
      </c>
      <c r="AL181" s="102">
        <f t="shared" ref="AL181" si="689">AK183</f>
        <v>8655000</v>
      </c>
      <c r="AM181" s="102">
        <f t="shared" ref="AM181" si="690">AL183</f>
        <v>8366500</v>
      </c>
      <c r="AN181" s="102">
        <f t="shared" ref="AN181" si="691">AM183</f>
        <v>8078000</v>
      </c>
      <c r="AO181" s="102">
        <f t="shared" ref="AO181" si="692">AN183</f>
        <v>7789500</v>
      </c>
      <c r="AP181" s="102">
        <f t="shared" ref="AP181" si="693">AO183</f>
        <v>7501000</v>
      </c>
      <c r="AQ181" s="102">
        <f t="shared" ref="AQ181" si="694">AP183</f>
        <v>7212500</v>
      </c>
      <c r="AR181" s="102">
        <f t="shared" ref="AR181" si="695">AQ183</f>
        <v>6924000</v>
      </c>
      <c r="AS181" s="102">
        <f t="shared" ref="AS181" si="696">AR183</f>
        <v>6635500</v>
      </c>
      <c r="AT181" s="102">
        <f t="shared" ref="AT181" si="697">AS183</f>
        <v>6347000</v>
      </c>
      <c r="AU181" s="102">
        <f t="shared" ref="AU181" si="698">AT183</f>
        <v>6058500</v>
      </c>
      <c r="AV181" s="102">
        <f t="shared" ref="AV181" si="699">AU183</f>
        <v>5770000</v>
      </c>
      <c r="AW181" s="102">
        <f t="shared" ref="AW181" si="700">AV183</f>
        <v>5481500</v>
      </c>
      <c r="AX181" s="102">
        <f t="shared" ref="AX181" si="701">AW183</f>
        <v>5193000</v>
      </c>
      <c r="AY181" s="102">
        <f t="shared" ref="AY181" si="702">AX183</f>
        <v>4904500</v>
      </c>
      <c r="AZ181" s="102">
        <f t="shared" ref="AZ181" si="703">AY183</f>
        <v>4616000</v>
      </c>
      <c r="BA181" s="102">
        <f t="shared" ref="BA181" si="704">AZ183</f>
        <v>4327500</v>
      </c>
      <c r="BB181" s="102">
        <f t="shared" ref="BB181" si="705">BA183</f>
        <v>4039000</v>
      </c>
      <c r="BC181" s="102">
        <f t="shared" ref="BC181" si="706">BB183</f>
        <v>3750500</v>
      </c>
      <c r="BD181" s="102">
        <f t="shared" ref="BD181" si="707">BC183</f>
        <v>3462000</v>
      </c>
      <c r="BE181" s="102">
        <f t="shared" ref="BE181" si="708">BD183</f>
        <v>3173500</v>
      </c>
      <c r="BF181" s="102">
        <f t="shared" ref="BF181" si="709">BE183</f>
        <v>2885000</v>
      </c>
      <c r="BG181" s="102">
        <f t="shared" ref="BG181" si="710">BF183</f>
        <v>2596500</v>
      </c>
      <c r="BH181" s="102">
        <f t="shared" ref="BH181" si="711">BG183</f>
        <v>2308000</v>
      </c>
      <c r="BI181" s="102">
        <f t="shared" ref="BI181" si="712">BH183</f>
        <v>2019500</v>
      </c>
    </row>
    <row r="182" spans="1:61" ht="15.75" customHeight="1" x14ac:dyDescent="0.35">
      <c r="A182" s="94" t="s">
        <v>177</v>
      </c>
      <c r="B182" s="34"/>
      <c r="C182" s="34"/>
      <c r="D182" s="34"/>
      <c r="E182" s="34"/>
      <c r="F182" s="34"/>
      <c r="G182" s="34"/>
      <c r="H182" s="34">
        <f t="shared" ref="H182:BI182" si="713">$B$181/60</f>
        <v>288500</v>
      </c>
      <c r="I182" s="34">
        <f t="shared" si="713"/>
        <v>288500</v>
      </c>
      <c r="J182" s="34">
        <f t="shared" si="713"/>
        <v>288500</v>
      </c>
      <c r="K182" s="34">
        <f t="shared" si="713"/>
        <v>288500</v>
      </c>
      <c r="L182" s="34">
        <f t="shared" si="713"/>
        <v>288500</v>
      </c>
      <c r="M182" s="34">
        <f t="shared" si="713"/>
        <v>288500</v>
      </c>
      <c r="N182" s="34">
        <f t="shared" si="713"/>
        <v>288500</v>
      </c>
      <c r="O182" s="34">
        <f t="shared" si="713"/>
        <v>288500</v>
      </c>
      <c r="P182" s="34">
        <f t="shared" si="713"/>
        <v>288500</v>
      </c>
      <c r="Q182" s="34">
        <f t="shared" si="713"/>
        <v>288500</v>
      </c>
      <c r="R182" s="34">
        <f t="shared" si="713"/>
        <v>288500</v>
      </c>
      <c r="S182" s="34">
        <f t="shared" si="713"/>
        <v>288500</v>
      </c>
      <c r="T182" s="34">
        <f t="shared" si="713"/>
        <v>288500</v>
      </c>
      <c r="U182" s="34">
        <f t="shared" si="713"/>
        <v>288500</v>
      </c>
      <c r="V182" s="34">
        <f t="shared" si="713"/>
        <v>288500</v>
      </c>
      <c r="W182" s="34">
        <f t="shared" si="713"/>
        <v>288500</v>
      </c>
      <c r="X182" s="34">
        <f t="shared" si="713"/>
        <v>288500</v>
      </c>
      <c r="Y182" s="34">
        <f t="shared" si="713"/>
        <v>288500</v>
      </c>
      <c r="Z182" s="34">
        <f t="shared" si="713"/>
        <v>288500</v>
      </c>
      <c r="AA182" s="34">
        <f t="shared" si="713"/>
        <v>288500</v>
      </c>
      <c r="AB182" s="34">
        <f t="shared" si="713"/>
        <v>288500</v>
      </c>
      <c r="AC182" s="34">
        <f t="shared" si="713"/>
        <v>288500</v>
      </c>
      <c r="AD182" s="34">
        <f t="shared" si="713"/>
        <v>288500</v>
      </c>
      <c r="AE182" s="34">
        <f t="shared" si="713"/>
        <v>288500</v>
      </c>
      <c r="AF182" s="34">
        <f t="shared" si="713"/>
        <v>288500</v>
      </c>
      <c r="AG182" s="34">
        <f t="shared" si="713"/>
        <v>288500</v>
      </c>
      <c r="AH182" s="34">
        <f t="shared" si="713"/>
        <v>288500</v>
      </c>
      <c r="AI182" s="34">
        <f t="shared" si="713"/>
        <v>288500</v>
      </c>
      <c r="AJ182" s="34">
        <f t="shared" si="713"/>
        <v>288500</v>
      </c>
      <c r="AK182" s="34">
        <f t="shared" si="713"/>
        <v>288500</v>
      </c>
      <c r="AL182" s="104">
        <f t="shared" si="713"/>
        <v>288500</v>
      </c>
      <c r="AM182" s="104">
        <f t="shared" si="713"/>
        <v>288500</v>
      </c>
      <c r="AN182" s="104">
        <f t="shared" si="713"/>
        <v>288500</v>
      </c>
      <c r="AO182" s="104">
        <f t="shared" si="713"/>
        <v>288500</v>
      </c>
      <c r="AP182" s="104">
        <f t="shared" si="713"/>
        <v>288500</v>
      </c>
      <c r="AQ182" s="104">
        <f t="shared" si="713"/>
        <v>288500</v>
      </c>
      <c r="AR182" s="104">
        <f t="shared" si="713"/>
        <v>288500</v>
      </c>
      <c r="AS182" s="104">
        <f t="shared" si="713"/>
        <v>288500</v>
      </c>
      <c r="AT182" s="104">
        <f t="shared" si="713"/>
        <v>288500</v>
      </c>
      <c r="AU182" s="104">
        <f t="shared" si="713"/>
        <v>288500</v>
      </c>
      <c r="AV182" s="104">
        <f t="shared" si="713"/>
        <v>288500</v>
      </c>
      <c r="AW182" s="104">
        <f t="shared" si="713"/>
        <v>288500</v>
      </c>
      <c r="AX182" s="104">
        <f t="shared" si="713"/>
        <v>288500</v>
      </c>
      <c r="AY182" s="104">
        <f t="shared" si="713"/>
        <v>288500</v>
      </c>
      <c r="AZ182" s="104">
        <f t="shared" si="713"/>
        <v>288500</v>
      </c>
      <c r="BA182" s="104">
        <f t="shared" si="713"/>
        <v>288500</v>
      </c>
      <c r="BB182" s="104">
        <f t="shared" si="713"/>
        <v>288500</v>
      </c>
      <c r="BC182" s="104">
        <f t="shared" si="713"/>
        <v>288500</v>
      </c>
      <c r="BD182" s="104">
        <f t="shared" si="713"/>
        <v>288500</v>
      </c>
      <c r="BE182" s="104">
        <f t="shared" si="713"/>
        <v>288500</v>
      </c>
      <c r="BF182" s="104">
        <f t="shared" si="713"/>
        <v>288500</v>
      </c>
      <c r="BG182" s="104">
        <f t="shared" si="713"/>
        <v>288500</v>
      </c>
      <c r="BH182" s="104">
        <f t="shared" si="713"/>
        <v>288500</v>
      </c>
      <c r="BI182" s="104">
        <f t="shared" si="713"/>
        <v>288500</v>
      </c>
    </row>
    <row r="183" spans="1:61" ht="15.75" customHeight="1" x14ac:dyDescent="0.35">
      <c r="A183" s="128" t="s">
        <v>181</v>
      </c>
      <c r="B183" s="77">
        <f t="shared" ref="B183:AK183" si="714">B181-B182</f>
        <v>17310000</v>
      </c>
      <c r="C183" s="77">
        <f t="shared" si="714"/>
        <v>17310000</v>
      </c>
      <c r="D183" s="77">
        <f t="shared" si="714"/>
        <v>17310000</v>
      </c>
      <c r="E183" s="77">
        <f t="shared" si="714"/>
        <v>17310000</v>
      </c>
      <c r="F183" s="77">
        <f t="shared" si="714"/>
        <v>17310000</v>
      </c>
      <c r="G183" s="77">
        <f t="shared" si="714"/>
        <v>17310000</v>
      </c>
      <c r="H183" s="77">
        <f t="shared" si="714"/>
        <v>17021500</v>
      </c>
      <c r="I183" s="77">
        <f t="shared" si="714"/>
        <v>16733000</v>
      </c>
      <c r="J183" s="77">
        <f t="shared" si="714"/>
        <v>16444500</v>
      </c>
      <c r="K183" s="77">
        <f t="shared" si="714"/>
        <v>16156000</v>
      </c>
      <c r="L183" s="77">
        <f t="shared" si="714"/>
        <v>15867500</v>
      </c>
      <c r="M183" s="77">
        <f t="shared" si="714"/>
        <v>15579000</v>
      </c>
      <c r="N183" s="77">
        <f t="shared" si="714"/>
        <v>15290500</v>
      </c>
      <c r="O183" s="77">
        <f t="shared" si="714"/>
        <v>15002000</v>
      </c>
      <c r="P183" s="77">
        <f t="shared" si="714"/>
        <v>14713500</v>
      </c>
      <c r="Q183" s="77">
        <f t="shared" si="714"/>
        <v>14425000</v>
      </c>
      <c r="R183" s="77">
        <f t="shared" si="714"/>
        <v>14136500</v>
      </c>
      <c r="S183" s="77">
        <f t="shared" si="714"/>
        <v>13848000</v>
      </c>
      <c r="T183" s="77">
        <f t="shared" si="714"/>
        <v>13559500</v>
      </c>
      <c r="U183" s="77">
        <f t="shared" si="714"/>
        <v>13271000</v>
      </c>
      <c r="V183" s="77">
        <f t="shared" si="714"/>
        <v>12982500</v>
      </c>
      <c r="W183" s="77">
        <f t="shared" si="714"/>
        <v>12694000</v>
      </c>
      <c r="X183" s="77">
        <f t="shared" si="714"/>
        <v>12405500</v>
      </c>
      <c r="Y183" s="77">
        <f t="shared" si="714"/>
        <v>12117000</v>
      </c>
      <c r="Z183" s="77">
        <f t="shared" si="714"/>
        <v>11828500</v>
      </c>
      <c r="AA183" s="77">
        <f t="shared" si="714"/>
        <v>11540000</v>
      </c>
      <c r="AB183" s="77">
        <f t="shared" si="714"/>
        <v>11251500</v>
      </c>
      <c r="AC183" s="77">
        <f t="shared" si="714"/>
        <v>10963000</v>
      </c>
      <c r="AD183" s="77">
        <f t="shared" si="714"/>
        <v>10674500</v>
      </c>
      <c r="AE183" s="77">
        <f t="shared" si="714"/>
        <v>10386000</v>
      </c>
      <c r="AF183" s="77">
        <f t="shared" si="714"/>
        <v>10097500</v>
      </c>
      <c r="AG183" s="77">
        <f t="shared" si="714"/>
        <v>9809000</v>
      </c>
      <c r="AH183" s="77">
        <f t="shared" si="714"/>
        <v>9520500</v>
      </c>
      <c r="AI183" s="77">
        <f t="shared" si="714"/>
        <v>9232000</v>
      </c>
      <c r="AJ183" s="77">
        <f t="shared" si="714"/>
        <v>8943500</v>
      </c>
      <c r="AK183" s="77">
        <f t="shared" si="714"/>
        <v>8655000</v>
      </c>
      <c r="AL183" s="77">
        <f t="shared" ref="AL183:BI183" si="715">AL181-AL182</f>
        <v>8366500</v>
      </c>
      <c r="AM183" s="77">
        <f t="shared" si="715"/>
        <v>8078000</v>
      </c>
      <c r="AN183" s="77">
        <f t="shared" si="715"/>
        <v>7789500</v>
      </c>
      <c r="AO183" s="77">
        <f t="shared" si="715"/>
        <v>7501000</v>
      </c>
      <c r="AP183" s="77">
        <f t="shared" si="715"/>
        <v>7212500</v>
      </c>
      <c r="AQ183" s="77">
        <f t="shared" si="715"/>
        <v>6924000</v>
      </c>
      <c r="AR183" s="77">
        <f t="shared" si="715"/>
        <v>6635500</v>
      </c>
      <c r="AS183" s="77">
        <f t="shared" si="715"/>
        <v>6347000</v>
      </c>
      <c r="AT183" s="77">
        <f t="shared" si="715"/>
        <v>6058500</v>
      </c>
      <c r="AU183" s="77">
        <f t="shared" si="715"/>
        <v>5770000</v>
      </c>
      <c r="AV183" s="77">
        <f t="shared" si="715"/>
        <v>5481500</v>
      </c>
      <c r="AW183" s="77">
        <f t="shared" si="715"/>
        <v>5193000</v>
      </c>
      <c r="AX183" s="77">
        <f t="shared" si="715"/>
        <v>4904500</v>
      </c>
      <c r="AY183" s="77">
        <f t="shared" si="715"/>
        <v>4616000</v>
      </c>
      <c r="AZ183" s="77">
        <f t="shared" si="715"/>
        <v>4327500</v>
      </c>
      <c r="BA183" s="77">
        <f t="shared" si="715"/>
        <v>4039000</v>
      </c>
      <c r="BB183" s="77">
        <f t="shared" si="715"/>
        <v>3750500</v>
      </c>
      <c r="BC183" s="77">
        <f t="shared" si="715"/>
        <v>3462000</v>
      </c>
      <c r="BD183" s="77">
        <f t="shared" si="715"/>
        <v>3173500</v>
      </c>
      <c r="BE183" s="77">
        <f t="shared" si="715"/>
        <v>2885000</v>
      </c>
      <c r="BF183" s="77">
        <f t="shared" si="715"/>
        <v>2596500</v>
      </c>
      <c r="BG183" s="77">
        <f t="shared" si="715"/>
        <v>2308000</v>
      </c>
      <c r="BH183" s="77">
        <f t="shared" si="715"/>
        <v>2019500</v>
      </c>
      <c r="BI183" s="77">
        <f t="shared" si="715"/>
        <v>1731000</v>
      </c>
    </row>
    <row r="184" spans="1:61" ht="15.75" customHeight="1" x14ac:dyDescent="0.35">
      <c r="A184" s="1"/>
      <c r="B184" s="53"/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  <c r="AB184" s="53"/>
      <c r="AC184" s="53"/>
      <c r="AD184" s="53"/>
      <c r="AE184" s="53"/>
      <c r="AF184" s="53"/>
      <c r="AG184" s="53"/>
      <c r="AH184" s="53"/>
      <c r="AI184" s="53"/>
      <c r="AJ184" s="53"/>
      <c r="AK184" s="53"/>
    </row>
    <row r="185" spans="1:61" ht="15.75" customHeight="1" x14ac:dyDescent="0.35">
      <c r="A185" s="127" t="s">
        <v>182</v>
      </c>
      <c r="B185" s="138">
        <v>2.1999999999999999E-2</v>
      </c>
      <c r="C185" s="138">
        <f t="shared" ref="C185:AK185" si="716">B185</f>
        <v>2.1999999999999999E-2</v>
      </c>
      <c r="D185" s="138">
        <f t="shared" si="716"/>
        <v>2.1999999999999999E-2</v>
      </c>
      <c r="E185" s="138">
        <f t="shared" si="716"/>
        <v>2.1999999999999999E-2</v>
      </c>
      <c r="F185" s="138">
        <f t="shared" si="716"/>
        <v>2.1999999999999999E-2</v>
      </c>
      <c r="G185" s="138">
        <f t="shared" si="716"/>
        <v>2.1999999999999999E-2</v>
      </c>
      <c r="H185" s="138">
        <f t="shared" si="716"/>
        <v>2.1999999999999999E-2</v>
      </c>
      <c r="I185" s="138">
        <f t="shared" si="716"/>
        <v>2.1999999999999999E-2</v>
      </c>
      <c r="J185" s="138">
        <f t="shared" si="716"/>
        <v>2.1999999999999999E-2</v>
      </c>
      <c r="K185" s="138">
        <f t="shared" si="716"/>
        <v>2.1999999999999999E-2</v>
      </c>
      <c r="L185" s="138">
        <f t="shared" si="716"/>
        <v>2.1999999999999999E-2</v>
      </c>
      <c r="M185" s="138">
        <f t="shared" si="716"/>
        <v>2.1999999999999999E-2</v>
      </c>
      <c r="N185" s="138">
        <f t="shared" si="716"/>
        <v>2.1999999999999999E-2</v>
      </c>
      <c r="O185" s="138">
        <f t="shared" si="716"/>
        <v>2.1999999999999999E-2</v>
      </c>
      <c r="P185" s="138">
        <f t="shared" si="716"/>
        <v>2.1999999999999999E-2</v>
      </c>
      <c r="Q185" s="138">
        <f t="shared" si="716"/>
        <v>2.1999999999999999E-2</v>
      </c>
      <c r="R185" s="138">
        <f t="shared" si="716"/>
        <v>2.1999999999999999E-2</v>
      </c>
      <c r="S185" s="138">
        <f t="shared" si="716"/>
        <v>2.1999999999999999E-2</v>
      </c>
      <c r="T185" s="138">
        <f t="shared" si="716"/>
        <v>2.1999999999999999E-2</v>
      </c>
      <c r="U185" s="138">
        <f t="shared" si="716"/>
        <v>2.1999999999999999E-2</v>
      </c>
      <c r="V185" s="138">
        <f t="shared" si="716"/>
        <v>2.1999999999999999E-2</v>
      </c>
      <c r="W185" s="138">
        <f t="shared" si="716"/>
        <v>2.1999999999999999E-2</v>
      </c>
      <c r="X185" s="138">
        <f t="shared" si="716"/>
        <v>2.1999999999999999E-2</v>
      </c>
      <c r="Y185" s="138">
        <f t="shared" si="716"/>
        <v>2.1999999999999999E-2</v>
      </c>
      <c r="Z185" s="138">
        <f t="shared" si="716"/>
        <v>2.1999999999999999E-2</v>
      </c>
      <c r="AA185" s="138">
        <f t="shared" si="716"/>
        <v>2.1999999999999999E-2</v>
      </c>
      <c r="AB185" s="138">
        <f t="shared" si="716"/>
        <v>2.1999999999999999E-2</v>
      </c>
      <c r="AC185" s="138">
        <f t="shared" si="716"/>
        <v>2.1999999999999999E-2</v>
      </c>
      <c r="AD185" s="138">
        <f t="shared" si="716"/>
        <v>2.1999999999999999E-2</v>
      </c>
      <c r="AE185" s="138">
        <f t="shared" si="716"/>
        <v>2.1999999999999999E-2</v>
      </c>
      <c r="AF185" s="138">
        <f t="shared" si="716"/>
        <v>2.1999999999999999E-2</v>
      </c>
      <c r="AG185" s="138">
        <f t="shared" si="716"/>
        <v>2.1999999999999999E-2</v>
      </c>
      <c r="AH185" s="138">
        <f t="shared" si="716"/>
        <v>2.1999999999999999E-2</v>
      </c>
      <c r="AI185" s="138">
        <f t="shared" si="716"/>
        <v>2.1999999999999999E-2</v>
      </c>
      <c r="AJ185" s="138">
        <f t="shared" si="716"/>
        <v>2.1999999999999999E-2</v>
      </c>
      <c r="AK185" s="138">
        <f t="shared" si="716"/>
        <v>2.1999999999999999E-2</v>
      </c>
      <c r="AL185" s="138">
        <f t="shared" ref="AL185" si="717">AK185</f>
        <v>2.1999999999999999E-2</v>
      </c>
      <c r="AM185" s="138">
        <f t="shared" ref="AM185" si="718">AL185</f>
        <v>2.1999999999999999E-2</v>
      </c>
      <c r="AN185" s="138">
        <f t="shared" ref="AN185" si="719">AM185</f>
        <v>2.1999999999999999E-2</v>
      </c>
      <c r="AO185" s="138">
        <f t="shared" ref="AO185" si="720">AN185</f>
        <v>2.1999999999999999E-2</v>
      </c>
      <c r="AP185" s="138">
        <f t="shared" ref="AP185" si="721">AO185</f>
        <v>2.1999999999999999E-2</v>
      </c>
      <c r="AQ185" s="138">
        <f t="shared" ref="AQ185" si="722">AP185</f>
        <v>2.1999999999999999E-2</v>
      </c>
      <c r="AR185" s="138">
        <f t="shared" ref="AR185" si="723">AQ185</f>
        <v>2.1999999999999999E-2</v>
      </c>
      <c r="AS185" s="138">
        <f t="shared" ref="AS185" si="724">AR185</f>
        <v>2.1999999999999999E-2</v>
      </c>
      <c r="AT185" s="138">
        <f t="shared" ref="AT185" si="725">AS185</f>
        <v>2.1999999999999999E-2</v>
      </c>
      <c r="AU185" s="138">
        <f t="shared" ref="AU185" si="726">AT185</f>
        <v>2.1999999999999999E-2</v>
      </c>
      <c r="AV185" s="138">
        <f t="shared" ref="AV185" si="727">AU185</f>
        <v>2.1999999999999999E-2</v>
      </c>
      <c r="AW185" s="138">
        <f t="shared" ref="AW185" si="728">AV185</f>
        <v>2.1999999999999999E-2</v>
      </c>
      <c r="AX185" s="138">
        <f t="shared" ref="AX185" si="729">AW185</f>
        <v>2.1999999999999999E-2</v>
      </c>
      <c r="AY185" s="138">
        <f t="shared" ref="AY185" si="730">AX185</f>
        <v>2.1999999999999999E-2</v>
      </c>
      <c r="AZ185" s="138">
        <f t="shared" ref="AZ185" si="731">AY185</f>
        <v>2.1999999999999999E-2</v>
      </c>
      <c r="BA185" s="138">
        <f t="shared" ref="BA185" si="732">AZ185</f>
        <v>2.1999999999999999E-2</v>
      </c>
      <c r="BB185" s="138">
        <f t="shared" ref="BB185" si="733">BA185</f>
        <v>2.1999999999999999E-2</v>
      </c>
      <c r="BC185" s="138">
        <f t="shared" ref="BC185" si="734">BB185</f>
        <v>2.1999999999999999E-2</v>
      </c>
      <c r="BD185" s="138">
        <f t="shared" ref="BD185" si="735">BC185</f>
        <v>2.1999999999999999E-2</v>
      </c>
      <c r="BE185" s="138">
        <f t="shared" ref="BE185" si="736">BD185</f>
        <v>2.1999999999999999E-2</v>
      </c>
      <c r="BF185" s="138">
        <f t="shared" ref="BF185" si="737">BE185</f>
        <v>2.1999999999999999E-2</v>
      </c>
      <c r="BG185" s="138">
        <f t="shared" ref="BG185" si="738">BF185</f>
        <v>2.1999999999999999E-2</v>
      </c>
      <c r="BH185" s="138">
        <f t="shared" ref="BH185" si="739">BG185</f>
        <v>2.1999999999999999E-2</v>
      </c>
      <c r="BI185" s="138">
        <f t="shared" ref="BI185" si="740">BH185</f>
        <v>2.1999999999999999E-2</v>
      </c>
    </row>
    <row r="186" spans="1:61" ht="15.75" customHeight="1" x14ac:dyDescent="0.35">
      <c r="A186" s="128" t="s">
        <v>183</v>
      </c>
      <c r="B186" s="77">
        <f t="shared" ref="B186:AK186" si="741">B183*B185</f>
        <v>380820</v>
      </c>
      <c r="C186" s="77">
        <f t="shared" si="741"/>
        <v>380820</v>
      </c>
      <c r="D186" s="77">
        <f t="shared" si="741"/>
        <v>380820</v>
      </c>
      <c r="E186" s="77">
        <f t="shared" si="741"/>
        <v>380820</v>
      </c>
      <c r="F186" s="77">
        <f t="shared" si="741"/>
        <v>380820</v>
      </c>
      <c r="G186" s="77">
        <f t="shared" si="741"/>
        <v>380820</v>
      </c>
      <c r="H186" s="77">
        <f t="shared" si="741"/>
        <v>374473</v>
      </c>
      <c r="I186" s="77">
        <f t="shared" si="741"/>
        <v>368126</v>
      </c>
      <c r="J186" s="77">
        <f t="shared" si="741"/>
        <v>361779</v>
      </c>
      <c r="K186" s="77">
        <f t="shared" si="741"/>
        <v>355432</v>
      </c>
      <c r="L186" s="77">
        <f t="shared" si="741"/>
        <v>349085</v>
      </c>
      <c r="M186" s="77">
        <f t="shared" si="741"/>
        <v>342738</v>
      </c>
      <c r="N186" s="77">
        <f t="shared" si="741"/>
        <v>336391</v>
      </c>
      <c r="O186" s="77">
        <f t="shared" si="741"/>
        <v>330044</v>
      </c>
      <c r="P186" s="77">
        <f t="shared" si="741"/>
        <v>323697</v>
      </c>
      <c r="Q186" s="77">
        <f t="shared" si="741"/>
        <v>317350</v>
      </c>
      <c r="R186" s="77">
        <f t="shared" si="741"/>
        <v>311003</v>
      </c>
      <c r="S186" s="77">
        <f t="shared" si="741"/>
        <v>304656</v>
      </c>
      <c r="T186" s="77">
        <f t="shared" si="741"/>
        <v>298309</v>
      </c>
      <c r="U186" s="77">
        <f t="shared" si="741"/>
        <v>291962</v>
      </c>
      <c r="V186" s="77">
        <f t="shared" si="741"/>
        <v>285615</v>
      </c>
      <c r="W186" s="77">
        <f t="shared" si="741"/>
        <v>279268</v>
      </c>
      <c r="X186" s="77">
        <f t="shared" si="741"/>
        <v>272921</v>
      </c>
      <c r="Y186" s="77">
        <f t="shared" si="741"/>
        <v>266574</v>
      </c>
      <c r="Z186" s="77">
        <f t="shared" si="741"/>
        <v>260226.99999999997</v>
      </c>
      <c r="AA186" s="77">
        <f t="shared" si="741"/>
        <v>253879.99999999997</v>
      </c>
      <c r="AB186" s="77">
        <f t="shared" si="741"/>
        <v>247533</v>
      </c>
      <c r="AC186" s="77">
        <f t="shared" si="741"/>
        <v>241186</v>
      </c>
      <c r="AD186" s="77">
        <f t="shared" si="741"/>
        <v>234839</v>
      </c>
      <c r="AE186" s="77">
        <f t="shared" si="741"/>
        <v>228492</v>
      </c>
      <c r="AF186" s="77">
        <f t="shared" si="741"/>
        <v>222145</v>
      </c>
      <c r="AG186" s="77">
        <f t="shared" si="741"/>
        <v>215798</v>
      </c>
      <c r="AH186" s="77">
        <f t="shared" si="741"/>
        <v>209451</v>
      </c>
      <c r="AI186" s="77">
        <f t="shared" si="741"/>
        <v>203104</v>
      </c>
      <c r="AJ186" s="77">
        <f t="shared" si="741"/>
        <v>196757</v>
      </c>
      <c r="AK186" s="77">
        <f t="shared" si="741"/>
        <v>190410</v>
      </c>
      <c r="AL186" s="77">
        <f t="shared" ref="AL186:BI186" si="742">AL183*AL185</f>
        <v>184063</v>
      </c>
      <c r="AM186" s="77">
        <f t="shared" si="742"/>
        <v>177716</v>
      </c>
      <c r="AN186" s="77">
        <f t="shared" si="742"/>
        <v>171369</v>
      </c>
      <c r="AO186" s="77">
        <f t="shared" si="742"/>
        <v>165022</v>
      </c>
      <c r="AP186" s="77">
        <f t="shared" si="742"/>
        <v>158675</v>
      </c>
      <c r="AQ186" s="77">
        <f t="shared" si="742"/>
        <v>152328</v>
      </c>
      <c r="AR186" s="77">
        <f t="shared" si="742"/>
        <v>145981</v>
      </c>
      <c r="AS186" s="77">
        <f t="shared" si="742"/>
        <v>139634</v>
      </c>
      <c r="AT186" s="77">
        <f t="shared" si="742"/>
        <v>133287</v>
      </c>
      <c r="AU186" s="77">
        <f t="shared" si="742"/>
        <v>126939.99999999999</v>
      </c>
      <c r="AV186" s="77">
        <f t="shared" si="742"/>
        <v>120593</v>
      </c>
      <c r="AW186" s="77">
        <f t="shared" si="742"/>
        <v>114246</v>
      </c>
      <c r="AX186" s="77">
        <f t="shared" si="742"/>
        <v>107899</v>
      </c>
      <c r="AY186" s="77">
        <f t="shared" si="742"/>
        <v>101552</v>
      </c>
      <c r="AZ186" s="77">
        <f t="shared" si="742"/>
        <v>95205</v>
      </c>
      <c r="BA186" s="77">
        <f t="shared" si="742"/>
        <v>88858</v>
      </c>
      <c r="BB186" s="77">
        <f t="shared" si="742"/>
        <v>82511</v>
      </c>
      <c r="BC186" s="77">
        <f t="shared" si="742"/>
        <v>76164</v>
      </c>
      <c r="BD186" s="77">
        <f t="shared" si="742"/>
        <v>69817</v>
      </c>
      <c r="BE186" s="77">
        <f t="shared" si="742"/>
        <v>63469.999999999993</v>
      </c>
      <c r="BF186" s="77">
        <f t="shared" si="742"/>
        <v>57123</v>
      </c>
      <c r="BG186" s="77">
        <f t="shared" si="742"/>
        <v>50776</v>
      </c>
      <c r="BH186" s="77">
        <f t="shared" si="742"/>
        <v>44429</v>
      </c>
      <c r="BI186" s="77">
        <f t="shared" si="742"/>
        <v>38082</v>
      </c>
    </row>
    <row r="187" spans="1:61" ht="15.75" customHeight="1" x14ac:dyDescent="0.35">
      <c r="A187" s="1"/>
      <c r="B187" s="34"/>
      <c r="C187" s="34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  <c r="AB187" s="53"/>
      <c r="AC187" s="53"/>
      <c r="AD187" s="53"/>
      <c r="AE187" s="53"/>
      <c r="AF187" s="53"/>
      <c r="AG187" s="53"/>
      <c r="AH187" s="53"/>
      <c r="AI187" s="53"/>
      <c r="AJ187" s="53"/>
      <c r="AK187" s="53"/>
    </row>
    <row r="188" spans="1:61" ht="15.75" customHeight="1" x14ac:dyDescent="0.35">
      <c r="A188" s="1"/>
      <c r="B188" s="34"/>
      <c r="C188" s="34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  <c r="AD188" s="53"/>
      <c r="AE188" s="53"/>
      <c r="AF188" s="53"/>
      <c r="AG188" s="53"/>
      <c r="AH188" s="53"/>
      <c r="AI188" s="53"/>
      <c r="AJ188" s="53"/>
      <c r="AK188" s="53"/>
    </row>
    <row r="189" spans="1:61" ht="15.75" customHeight="1" x14ac:dyDescent="0.35">
      <c r="A189" s="94" t="s">
        <v>184</v>
      </c>
      <c r="B189" s="34"/>
      <c r="C189" s="34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  <c r="AB189" s="53"/>
      <c r="AC189" s="53"/>
      <c r="AD189" s="53"/>
      <c r="AE189" s="53"/>
      <c r="AF189" s="53"/>
      <c r="AG189" s="53"/>
      <c r="AH189" s="53"/>
      <c r="AI189" s="53"/>
      <c r="AJ189" s="53"/>
      <c r="AK189" s="53"/>
    </row>
    <row r="190" spans="1:61" ht="15.75" customHeight="1" x14ac:dyDescent="0.35">
      <c r="A190" s="127" t="s">
        <v>135</v>
      </c>
      <c r="B190" s="75">
        <f t="shared" ref="B190:AK190" si="743">((B201+B203)/30)*B191</f>
        <v>15216400</v>
      </c>
      <c r="C190" s="75">
        <f t="shared" si="743"/>
        <v>14424212.833000001</v>
      </c>
      <c r="D190" s="75">
        <f t="shared" si="743"/>
        <v>15196757.897500001</v>
      </c>
      <c r="E190" s="75">
        <f t="shared" si="743"/>
        <v>16312662.907499999</v>
      </c>
      <c r="F190" s="75">
        <f t="shared" si="743"/>
        <v>19281852.995999999</v>
      </c>
      <c r="G190" s="75">
        <f t="shared" si="743"/>
        <v>20987598.250833333</v>
      </c>
      <c r="H190" s="75">
        <f t="shared" si="743"/>
        <v>22041380.134833332</v>
      </c>
      <c r="I190" s="75">
        <f t="shared" si="743"/>
        <v>22044074.518833332</v>
      </c>
      <c r="J190" s="75">
        <f t="shared" si="743"/>
        <v>19478018.902833335</v>
      </c>
      <c r="K190" s="75">
        <f t="shared" si="743"/>
        <v>22391963.286833335</v>
      </c>
      <c r="L190" s="75">
        <f t="shared" si="743"/>
        <v>22810795.170833334</v>
      </c>
      <c r="M190" s="75">
        <f t="shared" si="743"/>
        <v>19490247.888166666</v>
      </c>
      <c r="N190" s="75">
        <f t="shared" si="743"/>
        <v>27225648.765766665</v>
      </c>
      <c r="O190" s="75">
        <f t="shared" si="743"/>
        <v>27230543.563366666</v>
      </c>
      <c r="P190" s="75">
        <f t="shared" si="743"/>
        <v>27235438.360966668</v>
      </c>
      <c r="Q190" s="75">
        <f t="shared" si="743"/>
        <v>27240333.158566669</v>
      </c>
      <c r="R190" s="75">
        <f t="shared" si="743"/>
        <v>27245227.95616667</v>
      </c>
      <c r="S190" s="75">
        <f t="shared" si="743"/>
        <v>27254268.587099999</v>
      </c>
      <c r="T190" s="75">
        <f t="shared" si="743"/>
        <v>27259163.3847</v>
      </c>
      <c r="U190" s="75">
        <f t="shared" si="743"/>
        <v>27264058.182300001</v>
      </c>
      <c r="V190" s="75">
        <f t="shared" si="743"/>
        <v>27268952.979900002</v>
      </c>
      <c r="W190" s="75">
        <f t="shared" si="743"/>
        <v>27273847.777500004</v>
      </c>
      <c r="X190" s="75">
        <f t="shared" si="743"/>
        <v>27278742.575099997</v>
      </c>
      <c r="Y190" s="75">
        <f t="shared" si="743"/>
        <v>28057863.846033335</v>
      </c>
      <c r="Z190" s="75">
        <f t="shared" si="743"/>
        <v>31181745.847559728</v>
      </c>
      <c r="AA190" s="75">
        <f t="shared" si="743"/>
        <v>31188177.611606129</v>
      </c>
      <c r="AB190" s="75">
        <f t="shared" si="743"/>
        <v>31194609.375652529</v>
      </c>
      <c r="AC190" s="75">
        <f t="shared" si="743"/>
        <v>31201041.13969893</v>
      </c>
      <c r="AD190" s="75">
        <f t="shared" si="743"/>
        <v>31207472.903745331</v>
      </c>
      <c r="AE190" s="75">
        <f t="shared" si="743"/>
        <v>31218050.50112506</v>
      </c>
      <c r="AF190" s="75">
        <f t="shared" si="743"/>
        <v>31224482.265171461</v>
      </c>
      <c r="AG190" s="75">
        <f t="shared" si="743"/>
        <v>31230914.029217862</v>
      </c>
      <c r="AH190" s="75">
        <f t="shared" si="743"/>
        <v>31237345.793264262</v>
      </c>
      <c r="AI190" s="75">
        <f t="shared" si="743"/>
        <v>31243777.557310663</v>
      </c>
      <c r="AJ190" s="75">
        <f t="shared" si="743"/>
        <v>28199917.046237066</v>
      </c>
      <c r="AK190" s="75">
        <f t="shared" si="743"/>
        <v>28210494.643616796</v>
      </c>
      <c r="AL190" s="102">
        <f t="shared" ref="AL190:BI190" si="744">((AL201+AL203)/30)*AL191</f>
        <v>32512043.694889847</v>
      </c>
      <c r="AM190" s="102">
        <f t="shared" si="744"/>
        <v>29468794.201400653</v>
      </c>
      <c r="AN190" s="102">
        <f t="shared" si="744"/>
        <v>29475836.983031467</v>
      </c>
      <c r="AO190" s="102">
        <f t="shared" si="744"/>
        <v>29482879.764662273</v>
      </c>
      <c r="AP190" s="102">
        <f t="shared" si="744"/>
        <v>29489922.54629308</v>
      </c>
      <c r="AQ190" s="102">
        <f t="shared" si="744"/>
        <v>29501111.161257222</v>
      </c>
      <c r="AR190" s="102">
        <f t="shared" si="744"/>
        <v>29508153.942888029</v>
      </c>
      <c r="AS190" s="102">
        <f t="shared" si="744"/>
        <v>29515196.724518836</v>
      </c>
      <c r="AT190" s="102">
        <f t="shared" si="744"/>
        <v>29522239.506149642</v>
      </c>
      <c r="AU190" s="102">
        <f t="shared" si="744"/>
        <v>29529282.287780449</v>
      </c>
      <c r="AV190" s="102">
        <f t="shared" si="744"/>
        <v>29536325.069411263</v>
      </c>
      <c r="AW190" s="102">
        <f t="shared" si="744"/>
        <v>29547513.684375398</v>
      </c>
      <c r="AX190" s="102">
        <f t="shared" si="744"/>
        <v>33904992.237911284</v>
      </c>
      <c r="AY190" s="102">
        <f t="shared" si="744"/>
        <v>30862411.808677018</v>
      </c>
      <c r="AZ190" s="102">
        <f t="shared" si="744"/>
        <v>30870123.654562756</v>
      </c>
      <c r="BA190" s="102">
        <f t="shared" si="744"/>
        <v>30877835.500448488</v>
      </c>
      <c r="BB190" s="102">
        <f t="shared" si="744"/>
        <v>30885547.346334226</v>
      </c>
      <c r="BC190" s="102">
        <f t="shared" si="744"/>
        <v>30897405.025553294</v>
      </c>
      <c r="BD190" s="102">
        <f t="shared" si="744"/>
        <v>30905116.871439025</v>
      </c>
      <c r="BE190" s="102">
        <f t="shared" si="744"/>
        <v>30912828.717324764</v>
      </c>
      <c r="BF190" s="102">
        <f t="shared" si="744"/>
        <v>30920540.563210495</v>
      </c>
      <c r="BG190" s="102">
        <f t="shared" si="744"/>
        <v>30928252.409096234</v>
      </c>
      <c r="BH190" s="102">
        <f t="shared" si="744"/>
        <v>30935964.254981965</v>
      </c>
      <c r="BI190" s="102">
        <f t="shared" si="744"/>
        <v>30943676.100867704</v>
      </c>
    </row>
    <row r="191" spans="1:61" ht="15.75" customHeight="1" x14ac:dyDescent="0.35">
      <c r="A191" s="128" t="s">
        <v>185</v>
      </c>
      <c r="B191" s="133">
        <v>15</v>
      </c>
      <c r="C191" s="133">
        <v>15</v>
      </c>
      <c r="D191" s="133">
        <v>15</v>
      </c>
      <c r="E191" s="133">
        <v>15</v>
      </c>
      <c r="F191" s="133">
        <v>15</v>
      </c>
      <c r="G191" s="133">
        <v>15</v>
      </c>
      <c r="H191" s="133">
        <v>15</v>
      </c>
      <c r="I191" s="133">
        <v>15</v>
      </c>
      <c r="J191" s="133">
        <v>15</v>
      </c>
      <c r="K191" s="133">
        <v>15</v>
      </c>
      <c r="L191" s="133">
        <v>15</v>
      </c>
      <c r="M191" s="133">
        <v>15</v>
      </c>
      <c r="N191" s="133">
        <v>15</v>
      </c>
      <c r="O191" s="133">
        <v>15</v>
      </c>
      <c r="P191" s="133">
        <v>15</v>
      </c>
      <c r="Q191" s="133">
        <v>15</v>
      </c>
      <c r="R191" s="133">
        <v>15</v>
      </c>
      <c r="S191" s="133">
        <v>15</v>
      </c>
      <c r="T191" s="133">
        <v>15</v>
      </c>
      <c r="U191" s="133">
        <v>15</v>
      </c>
      <c r="V191" s="133">
        <v>15</v>
      </c>
      <c r="W191" s="133">
        <v>15</v>
      </c>
      <c r="X191" s="133">
        <v>15</v>
      </c>
      <c r="Y191" s="133">
        <v>15</v>
      </c>
      <c r="Z191" s="133">
        <v>15</v>
      </c>
      <c r="AA191" s="133">
        <v>15</v>
      </c>
      <c r="AB191" s="133">
        <v>15</v>
      </c>
      <c r="AC191" s="133">
        <v>15</v>
      </c>
      <c r="AD191" s="133">
        <v>15</v>
      </c>
      <c r="AE191" s="133">
        <v>15</v>
      </c>
      <c r="AF191" s="133">
        <v>15</v>
      </c>
      <c r="AG191" s="133">
        <v>15</v>
      </c>
      <c r="AH191" s="133">
        <v>15</v>
      </c>
      <c r="AI191" s="133">
        <v>15</v>
      </c>
      <c r="AJ191" s="133">
        <v>15</v>
      </c>
      <c r="AK191" s="133">
        <v>15</v>
      </c>
      <c r="AL191" s="133">
        <v>15</v>
      </c>
      <c r="AM191" s="133">
        <v>15</v>
      </c>
      <c r="AN191" s="133">
        <v>15</v>
      </c>
      <c r="AO191" s="133">
        <v>15</v>
      </c>
      <c r="AP191" s="133">
        <v>15</v>
      </c>
      <c r="AQ191" s="133">
        <v>15</v>
      </c>
      <c r="AR191" s="133">
        <v>15</v>
      </c>
      <c r="AS191" s="133">
        <v>15</v>
      </c>
      <c r="AT191" s="133">
        <v>15</v>
      </c>
      <c r="AU191" s="133">
        <v>15</v>
      </c>
      <c r="AV191" s="133">
        <v>15</v>
      </c>
      <c r="AW191" s="133">
        <v>15</v>
      </c>
      <c r="AX191" s="133">
        <v>15</v>
      </c>
      <c r="AY191" s="133">
        <v>15</v>
      </c>
      <c r="AZ191" s="133">
        <v>15</v>
      </c>
      <c r="BA191" s="133">
        <v>15</v>
      </c>
      <c r="BB191" s="133">
        <v>15</v>
      </c>
      <c r="BC191" s="133">
        <v>15</v>
      </c>
      <c r="BD191" s="133">
        <v>15</v>
      </c>
      <c r="BE191" s="133">
        <v>15</v>
      </c>
      <c r="BF191" s="133">
        <v>15</v>
      </c>
      <c r="BG191" s="133">
        <v>15</v>
      </c>
      <c r="BH191" s="133">
        <v>15</v>
      </c>
      <c r="BI191" s="133">
        <v>15</v>
      </c>
    </row>
    <row r="192" spans="1:61" ht="15.75" customHeight="1" x14ac:dyDescent="0.35">
      <c r="A192" s="1"/>
      <c r="B192" s="34"/>
      <c r="C192" s="34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  <c r="AB192" s="53"/>
      <c r="AC192" s="53"/>
      <c r="AD192" s="53"/>
      <c r="AE192" s="53"/>
      <c r="AF192" s="53"/>
      <c r="AG192" s="53"/>
      <c r="AH192" s="53"/>
      <c r="AI192" s="53"/>
      <c r="AJ192" s="53"/>
      <c r="AK192" s="53"/>
    </row>
    <row r="193" spans="1:61" ht="15.75" customHeight="1" x14ac:dyDescent="0.35">
      <c r="A193" s="139" t="s">
        <v>186</v>
      </c>
      <c r="B193" s="34"/>
      <c r="C193" s="34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  <c r="AB193" s="53"/>
      <c r="AC193" s="53"/>
      <c r="AD193" s="53"/>
      <c r="AE193" s="53"/>
      <c r="AF193" s="53"/>
      <c r="AG193" s="53"/>
      <c r="AH193" s="53"/>
      <c r="AI193" s="53"/>
      <c r="AJ193" s="53"/>
      <c r="AK193" s="53"/>
    </row>
    <row r="194" spans="1:61" ht="15.75" customHeight="1" x14ac:dyDescent="0.35">
      <c r="A194" s="127" t="s">
        <v>187</v>
      </c>
      <c r="B194" s="75">
        <f t="shared" ref="B194:AK194" si="745">B128-B111-B133</f>
        <v>-23715120</v>
      </c>
      <c r="C194" s="75">
        <f t="shared" si="745"/>
        <v>-21384515.666000001</v>
      </c>
      <c r="D194" s="75">
        <f t="shared" si="745"/>
        <v>-19367090.795000002</v>
      </c>
      <c r="E194" s="75">
        <f t="shared" si="745"/>
        <v>-16453045.815000001</v>
      </c>
      <c r="F194" s="75">
        <f t="shared" si="745"/>
        <v>-13097840.991999999</v>
      </c>
      <c r="G194" s="75">
        <f t="shared" si="745"/>
        <v>-8664601.5016666651</v>
      </c>
      <c r="H194" s="75">
        <f t="shared" si="745"/>
        <v>-8116193.2696666643</v>
      </c>
      <c r="I194" s="75">
        <f t="shared" si="745"/>
        <v>-8115235.0376666635</v>
      </c>
      <c r="J194" s="75">
        <f t="shared" si="745"/>
        <v>-8226776.8056666665</v>
      </c>
      <c r="K194" s="75">
        <f t="shared" si="745"/>
        <v>-8098318.5736666694</v>
      </c>
      <c r="L194" s="75">
        <f t="shared" si="745"/>
        <v>-8079135.3416666687</v>
      </c>
      <c r="M194" s="75">
        <f t="shared" si="745"/>
        <v>-8232193.7763333321</v>
      </c>
      <c r="N194" s="75">
        <f t="shared" si="745"/>
        <v>5682735.4684666693</v>
      </c>
      <c r="O194" s="75">
        <f t="shared" si="745"/>
        <v>5679292.8732666671</v>
      </c>
      <c r="P194" s="75">
        <f t="shared" si="745"/>
        <v>5675850.2780666724</v>
      </c>
      <c r="Q194" s="75">
        <f t="shared" si="745"/>
        <v>5672407.6828666702</v>
      </c>
      <c r="R194" s="75">
        <f t="shared" si="745"/>
        <v>5668965.087666668</v>
      </c>
      <c r="S194" s="75">
        <f t="shared" si="745"/>
        <v>5657230.8258000016</v>
      </c>
      <c r="T194" s="75">
        <f t="shared" si="745"/>
        <v>5653788.2306000069</v>
      </c>
      <c r="U194" s="75">
        <f t="shared" si="745"/>
        <v>5650345.6354000047</v>
      </c>
      <c r="V194" s="75">
        <f t="shared" si="745"/>
        <v>5646903.0402000025</v>
      </c>
      <c r="W194" s="75">
        <f t="shared" si="745"/>
        <v>5643460.4450000003</v>
      </c>
      <c r="X194" s="75">
        <f t="shared" si="745"/>
        <v>5640017.8498000056</v>
      </c>
      <c r="Y194" s="75">
        <f t="shared" si="745"/>
        <v>4088122.307933338</v>
      </c>
      <c r="Z194" s="75">
        <f t="shared" si="745"/>
        <v>17356796.296880543</v>
      </c>
      <c r="AA194" s="75">
        <f t="shared" si="745"/>
        <v>17350279.768787742</v>
      </c>
      <c r="AB194" s="75">
        <f t="shared" si="745"/>
        <v>17343763.24069494</v>
      </c>
      <c r="AC194" s="75">
        <f t="shared" si="745"/>
        <v>17337246.712602146</v>
      </c>
      <c r="AD194" s="75">
        <f t="shared" si="745"/>
        <v>17330730.184509344</v>
      </c>
      <c r="AE194" s="75">
        <f t="shared" si="745"/>
        <v>17315921.989749879</v>
      </c>
      <c r="AF194" s="75">
        <f t="shared" si="745"/>
        <v>17309405.461657077</v>
      </c>
      <c r="AG194" s="75">
        <f t="shared" si="745"/>
        <v>17302888.933564276</v>
      </c>
      <c r="AH194" s="75">
        <f t="shared" si="745"/>
        <v>17296372.405471474</v>
      </c>
      <c r="AI194" s="75">
        <f t="shared" si="745"/>
        <v>17289855.877378672</v>
      </c>
      <c r="AJ194" s="75">
        <f t="shared" si="745"/>
        <v>23383923.899525873</v>
      </c>
      <c r="AK194" s="75">
        <f t="shared" si="745"/>
        <v>23369115.704766408</v>
      </c>
      <c r="AL194" s="102">
        <f t="shared" ref="AL194:BI194" si="746">AL128-AL111-AL133</f>
        <v>14772364.602220304</v>
      </c>
      <c r="AM194" s="102">
        <f t="shared" si="746"/>
        <v>20865210.589198694</v>
      </c>
      <c r="AN194" s="102">
        <f t="shared" si="746"/>
        <v>20857472.025937073</v>
      </c>
      <c r="AO194" s="102">
        <f t="shared" si="746"/>
        <v>20849733.46267546</v>
      </c>
      <c r="AP194" s="102">
        <f t="shared" si="746"/>
        <v>20841994.899413846</v>
      </c>
      <c r="AQ194" s="102">
        <f t="shared" si="746"/>
        <v>20825964.669485562</v>
      </c>
      <c r="AR194" s="102">
        <f t="shared" si="746"/>
        <v>20818226.106223948</v>
      </c>
      <c r="AS194" s="102">
        <f t="shared" si="746"/>
        <v>20810487.542962328</v>
      </c>
      <c r="AT194" s="102">
        <f t="shared" si="746"/>
        <v>20802748.979700714</v>
      </c>
      <c r="AU194" s="102">
        <f t="shared" si="746"/>
        <v>20795010.416439101</v>
      </c>
      <c r="AV194" s="102">
        <f t="shared" si="746"/>
        <v>20787271.85317748</v>
      </c>
      <c r="AW194" s="102">
        <f t="shared" si="746"/>
        <v>20771241.623249203</v>
      </c>
      <c r="AX194" s="102">
        <f t="shared" si="746"/>
        <v>12062631.516177438</v>
      </c>
      <c r="AY194" s="102">
        <f t="shared" si="746"/>
        <v>18154139.374645963</v>
      </c>
      <c r="AZ194" s="102">
        <f t="shared" si="746"/>
        <v>18145062.682874493</v>
      </c>
      <c r="BA194" s="102">
        <f t="shared" si="746"/>
        <v>18135985.991103023</v>
      </c>
      <c r="BB194" s="102">
        <f t="shared" si="746"/>
        <v>18126909.299331553</v>
      </c>
      <c r="BC194" s="102">
        <f t="shared" si="746"/>
        <v>18109540.940893419</v>
      </c>
      <c r="BD194" s="102">
        <f t="shared" si="746"/>
        <v>18100464.249121949</v>
      </c>
      <c r="BE194" s="102">
        <f t="shared" si="746"/>
        <v>18091387.557350479</v>
      </c>
      <c r="BF194" s="102">
        <f t="shared" si="746"/>
        <v>18082310.865579009</v>
      </c>
      <c r="BG194" s="102">
        <f t="shared" si="746"/>
        <v>18073234.173807539</v>
      </c>
      <c r="BH194" s="102">
        <f t="shared" si="746"/>
        <v>18064157.482036069</v>
      </c>
      <c r="BI194" s="102">
        <f t="shared" si="746"/>
        <v>18055080.790264599</v>
      </c>
    </row>
    <row r="195" spans="1:61" ht="15.75" customHeight="1" x14ac:dyDescent="0.35">
      <c r="A195" s="94" t="s">
        <v>188</v>
      </c>
      <c r="B195" s="36">
        <v>0.35</v>
      </c>
      <c r="C195" s="97">
        <v>0.35</v>
      </c>
      <c r="D195" s="97">
        <v>0.35</v>
      </c>
      <c r="E195" s="97">
        <v>0.35</v>
      </c>
      <c r="F195" s="97">
        <v>0.35</v>
      </c>
      <c r="G195" s="97">
        <v>0.35</v>
      </c>
      <c r="H195" s="97">
        <v>0.35</v>
      </c>
      <c r="I195" s="97">
        <v>0.35</v>
      </c>
      <c r="J195" s="97">
        <v>0.35</v>
      </c>
      <c r="K195" s="97">
        <v>0.35</v>
      </c>
      <c r="L195" s="97">
        <v>0.35</v>
      </c>
      <c r="M195" s="97">
        <v>0.35</v>
      </c>
      <c r="N195" s="97">
        <v>0.35</v>
      </c>
      <c r="O195" s="97">
        <v>0.35</v>
      </c>
      <c r="P195" s="97">
        <v>0.35</v>
      </c>
      <c r="Q195" s="97">
        <v>0.35</v>
      </c>
      <c r="R195" s="97">
        <v>0.35</v>
      </c>
      <c r="S195" s="97">
        <v>0.35</v>
      </c>
      <c r="T195" s="97">
        <v>0.35</v>
      </c>
      <c r="U195" s="97">
        <v>0.35</v>
      </c>
      <c r="V195" s="97">
        <v>0.35</v>
      </c>
      <c r="W195" s="97">
        <v>0.35</v>
      </c>
      <c r="X195" s="97">
        <v>0.35</v>
      </c>
      <c r="Y195" s="97">
        <v>0.35</v>
      </c>
      <c r="Z195" s="97">
        <v>0.35</v>
      </c>
      <c r="AA195" s="97">
        <v>0.35</v>
      </c>
      <c r="AB195" s="97">
        <v>0.35</v>
      </c>
      <c r="AC195" s="97">
        <v>0.35</v>
      </c>
      <c r="AD195" s="97">
        <v>0.35</v>
      </c>
      <c r="AE195" s="97">
        <v>0.35</v>
      </c>
      <c r="AF195" s="97">
        <v>0.35</v>
      </c>
      <c r="AG195" s="97">
        <v>0.35</v>
      </c>
      <c r="AH195" s="97">
        <v>0.35</v>
      </c>
      <c r="AI195" s="97">
        <v>0.35</v>
      </c>
      <c r="AJ195" s="97">
        <v>0.35</v>
      </c>
      <c r="AK195" s="97">
        <v>0.35</v>
      </c>
      <c r="AL195" s="97">
        <v>0.35</v>
      </c>
      <c r="AM195" s="97">
        <v>0.35</v>
      </c>
      <c r="AN195" s="97">
        <v>0.35</v>
      </c>
      <c r="AO195" s="97">
        <v>0.35</v>
      </c>
      <c r="AP195" s="97">
        <v>0.35</v>
      </c>
      <c r="AQ195" s="97">
        <v>0.35</v>
      </c>
      <c r="AR195" s="97">
        <v>0.35</v>
      </c>
      <c r="AS195" s="97">
        <v>0.35</v>
      </c>
      <c r="AT195" s="97">
        <v>0.35</v>
      </c>
      <c r="AU195" s="97">
        <v>0.35</v>
      </c>
      <c r="AV195" s="97">
        <v>0.35</v>
      </c>
      <c r="AW195" s="97">
        <v>0.35</v>
      </c>
      <c r="AX195" s="97">
        <v>0.35</v>
      </c>
      <c r="AY195" s="97">
        <v>0.35</v>
      </c>
      <c r="AZ195" s="97">
        <v>0.35</v>
      </c>
      <c r="BA195" s="97">
        <v>0.35</v>
      </c>
      <c r="BB195" s="97">
        <v>0.35</v>
      </c>
      <c r="BC195" s="97">
        <v>0.35</v>
      </c>
      <c r="BD195" s="97">
        <v>0.35</v>
      </c>
      <c r="BE195" s="97">
        <v>0.35</v>
      </c>
      <c r="BF195" s="97">
        <v>0.35</v>
      </c>
      <c r="BG195" s="97">
        <v>0.35</v>
      </c>
      <c r="BH195" s="97">
        <v>0.35</v>
      </c>
      <c r="BI195" s="97">
        <v>0.35</v>
      </c>
    </row>
    <row r="196" spans="1:61" ht="15.75" customHeight="1" x14ac:dyDescent="0.35">
      <c r="A196" s="128" t="s">
        <v>189</v>
      </c>
      <c r="B196" s="77">
        <f t="shared" ref="B196:M196" si="747">IF(SUM($B$194:$M$194)&gt;0,B195*B194,0)</f>
        <v>0</v>
      </c>
      <c r="C196" s="77">
        <f t="shared" si="747"/>
        <v>0</v>
      </c>
      <c r="D196" s="77">
        <f t="shared" si="747"/>
        <v>0</v>
      </c>
      <c r="E196" s="77">
        <f t="shared" si="747"/>
        <v>0</v>
      </c>
      <c r="F196" s="77">
        <f t="shared" si="747"/>
        <v>0</v>
      </c>
      <c r="G196" s="77">
        <f t="shared" si="747"/>
        <v>0</v>
      </c>
      <c r="H196" s="77">
        <f t="shared" si="747"/>
        <v>0</v>
      </c>
      <c r="I196" s="77">
        <f t="shared" si="747"/>
        <v>0</v>
      </c>
      <c r="J196" s="77">
        <f t="shared" si="747"/>
        <v>0</v>
      </c>
      <c r="K196" s="77">
        <f t="shared" si="747"/>
        <v>0</v>
      </c>
      <c r="L196" s="77">
        <f t="shared" si="747"/>
        <v>0</v>
      </c>
      <c r="M196" s="77">
        <f t="shared" si="747"/>
        <v>0</v>
      </c>
      <c r="N196" s="77">
        <f t="shared" ref="N196:Y196" si="748">IF(SUM($N$194:$Y$194)&gt;0,N195*N194,0)</f>
        <v>1988957.4139633342</v>
      </c>
      <c r="O196" s="77">
        <f t="shared" si="748"/>
        <v>1987752.5056433333</v>
      </c>
      <c r="P196" s="77">
        <f t="shared" si="748"/>
        <v>1986547.5973233352</v>
      </c>
      <c r="Q196" s="77">
        <f t="shared" si="748"/>
        <v>1985342.6890033344</v>
      </c>
      <c r="R196" s="77">
        <f t="shared" si="748"/>
        <v>1984137.7806833338</v>
      </c>
      <c r="S196" s="77">
        <f t="shared" si="748"/>
        <v>1980030.7890300003</v>
      </c>
      <c r="T196" s="77">
        <f t="shared" si="748"/>
        <v>1978825.8807100023</v>
      </c>
      <c r="U196" s="77">
        <f t="shared" si="748"/>
        <v>1977620.9723900014</v>
      </c>
      <c r="V196" s="77">
        <f t="shared" si="748"/>
        <v>1976416.0640700008</v>
      </c>
      <c r="W196" s="77">
        <f t="shared" si="748"/>
        <v>1975211.1557499999</v>
      </c>
      <c r="X196" s="77">
        <f t="shared" si="748"/>
        <v>1974006.2474300019</v>
      </c>
      <c r="Y196" s="77">
        <f t="shared" si="748"/>
        <v>1430842.8077766681</v>
      </c>
      <c r="Z196" s="77">
        <f t="shared" ref="Z196:AK196" si="749">IF(SUM($Z$194:$AK$194)&gt;0,Z195*Z194,0)</f>
        <v>6074878.7039081901</v>
      </c>
      <c r="AA196" s="77">
        <f t="shared" si="749"/>
        <v>6072597.9190757088</v>
      </c>
      <c r="AB196" s="77">
        <f t="shared" si="749"/>
        <v>6070317.1342432285</v>
      </c>
      <c r="AC196" s="77">
        <f t="shared" si="749"/>
        <v>6068036.3494107509</v>
      </c>
      <c r="AD196" s="77">
        <f t="shared" si="749"/>
        <v>6065755.5645782705</v>
      </c>
      <c r="AE196" s="77">
        <f t="shared" si="749"/>
        <v>6060572.6964124572</v>
      </c>
      <c r="AF196" s="77">
        <f t="shared" si="749"/>
        <v>6058291.9115799768</v>
      </c>
      <c r="AG196" s="77">
        <f t="shared" si="749"/>
        <v>6056011.1267474964</v>
      </c>
      <c r="AH196" s="77">
        <f t="shared" si="749"/>
        <v>6053730.3419150151</v>
      </c>
      <c r="AI196" s="77">
        <f t="shared" si="749"/>
        <v>6051449.5570825348</v>
      </c>
      <c r="AJ196" s="77">
        <f t="shared" si="749"/>
        <v>8184373.3648340553</v>
      </c>
      <c r="AK196" s="77">
        <f t="shared" si="749"/>
        <v>8179190.4966682419</v>
      </c>
      <c r="AL196" s="77">
        <f t="shared" ref="AL196:BI196" si="750">IF(SUM($Z$194:$AK$194)&gt;0,AL195*AL194,0)</f>
        <v>5170327.6107771061</v>
      </c>
      <c r="AM196" s="77">
        <f t="shared" si="750"/>
        <v>7302823.7062195428</v>
      </c>
      <c r="AN196" s="77">
        <f t="shared" si="750"/>
        <v>7300115.2090779748</v>
      </c>
      <c r="AO196" s="77">
        <f t="shared" si="750"/>
        <v>7297406.7119364105</v>
      </c>
      <c r="AP196" s="77">
        <f t="shared" si="750"/>
        <v>7294698.2147948463</v>
      </c>
      <c r="AQ196" s="77">
        <f t="shared" si="750"/>
        <v>7289087.6343199462</v>
      </c>
      <c r="AR196" s="77">
        <f t="shared" si="750"/>
        <v>7286379.1371783819</v>
      </c>
      <c r="AS196" s="77">
        <f t="shared" si="750"/>
        <v>7283670.6400368139</v>
      </c>
      <c r="AT196" s="77">
        <f t="shared" si="750"/>
        <v>7280962.1428952496</v>
      </c>
      <c r="AU196" s="77">
        <f t="shared" si="750"/>
        <v>7278253.6457536854</v>
      </c>
      <c r="AV196" s="77">
        <f t="shared" si="750"/>
        <v>7275545.1486121174</v>
      </c>
      <c r="AW196" s="77">
        <f t="shared" si="750"/>
        <v>7269934.568137221</v>
      </c>
      <c r="AX196" s="77">
        <f t="shared" si="750"/>
        <v>4221921.0306621036</v>
      </c>
      <c r="AY196" s="77">
        <f t="shared" si="750"/>
        <v>6353948.7811260866</v>
      </c>
      <c r="AZ196" s="77">
        <f t="shared" si="750"/>
        <v>6350771.9390060725</v>
      </c>
      <c r="BA196" s="77">
        <f t="shared" si="750"/>
        <v>6347595.0968860574</v>
      </c>
      <c r="BB196" s="77">
        <f t="shared" si="750"/>
        <v>6344418.2547660433</v>
      </c>
      <c r="BC196" s="77">
        <f t="shared" si="750"/>
        <v>6338339.3293126961</v>
      </c>
      <c r="BD196" s="77">
        <f t="shared" si="750"/>
        <v>6335162.487192682</v>
      </c>
      <c r="BE196" s="77">
        <f t="shared" si="750"/>
        <v>6331985.6450726669</v>
      </c>
      <c r="BF196" s="77">
        <f t="shared" si="750"/>
        <v>6328808.8029526528</v>
      </c>
      <c r="BG196" s="77">
        <f t="shared" si="750"/>
        <v>6325631.9608326387</v>
      </c>
      <c r="BH196" s="77">
        <f t="shared" si="750"/>
        <v>6322455.1187126236</v>
      </c>
      <c r="BI196" s="77">
        <f t="shared" si="750"/>
        <v>6319278.2765926095</v>
      </c>
    </row>
    <row r="197" spans="1:61" ht="15.75" customHeight="1" x14ac:dyDescent="0.35">
      <c r="A197" s="1"/>
      <c r="B197" s="34"/>
      <c r="C197" s="34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  <c r="AB197" s="53"/>
      <c r="AC197" s="53"/>
      <c r="AD197" s="53"/>
      <c r="AE197" s="53"/>
      <c r="AF197" s="53"/>
      <c r="AG197" s="53"/>
      <c r="AH197" s="53"/>
      <c r="AI197" s="53"/>
      <c r="AJ197" s="53"/>
      <c r="AK197" s="53"/>
    </row>
    <row r="198" spans="1:61" ht="15.75" customHeight="1" x14ac:dyDescent="0.35">
      <c r="B198" s="99"/>
      <c r="C198" s="99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  <c r="AB198" s="53"/>
      <c r="AC198" s="53"/>
      <c r="AD198" s="53"/>
      <c r="AE198" s="53"/>
      <c r="AF198" s="53"/>
      <c r="AG198" s="53"/>
      <c r="AH198" s="53"/>
      <c r="AI198" s="53"/>
      <c r="AJ198" s="53"/>
      <c r="AK198" s="53"/>
    </row>
    <row r="199" spans="1:61" ht="15.75" customHeight="1" x14ac:dyDescent="0.35">
      <c r="A199" s="71" t="s">
        <v>190</v>
      </c>
      <c r="B199" s="34"/>
      <c r="C199" s="34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  <c r="AB199" s="53"/>
      <c r="AC199" s="53"/>
      <c r="AD199" s="53"/>
      <c r="AE199" s="53"/>
      <c r="AF199" s="53"/>
      <c r="AG199" s="53"/>
      <c r="AH199" s="53"/>
      <c r="AI199" s="53"/>
      <c r="AJ199" s="53"/>
      <c r="AK199" s="53"/>
    </row>
    <row r="200" spans="1:61" ht="15.75" customHeight="1" x14ac:dyDescent="0.35">
      <c r="A200" s="127" t="s">
        <v>159</v>
      </c>
      <c r="B200" s="130">
        <f>B58</f>
        <v>7098500</v>
      </c>
      <c r="C200" s="130">
        <f>C58</f>
        <v>7844730</v>
      </c>
      <c r="D200" s="130">
        <f>D58</f>
        <v>11407245</v>
      </c>
      <c r="E200" s="130">
        <f>E58</f>
        <v>16553100</v>
      </c>
      <c r="F200" s="130">
        <f>F58</f>
        <v>25846685</v>
      </c>
      <c r="G200" s="130">
        <f>G58</f>
        <v>33691415</v>
      </c>
      <c r="H200" s="130">
        <f>H58</f>
        <v>36341040</v>
      </c>
      <c r="I200" s="130">
        <f>I58</f>
        <v>36341040</v>
      </c>
      <c r="J200" s="130">
        <f>J58</f>
        <v>31091040</v>
      </c>
      <c r="K200" s="130">
        <f>K58</f>
        <v>37041040</v>
      </c>
      <c r="L200" s="130">
        <f>L58</f>
        <v>37891540</v>
      </c>
      <c r="M200" s="130">
        <f>M58</f>
        <v>31091040</v>
      </c>
      <c r="N200" s="130">
        <f>N58</f>
        <v>60470424</v>
      </c>
      <c r="O200" s="130">
        <f>O58</f>
        <v>60470424</v>
      </c>
      <c r="P200" s="130">
        <f>P58</f>
        <v>60470424</v>
      </c>
      <c r="Q200" s="130">
        <f>Q58</f>
        <v>60470424</v>
      </c>
      <c r="R200" s="130">
        <f>R58</f>
        <v>60470424</v>
      </c>
      <c r="S200" s="130">
        <f>S58</f>
        <v>60470424</v>
      </c>
      <c r="T200" s="130">
        <f>T58</f>
        <v>60470424</v>
      </c>
      <c r="U200" s="130">
        <f>U58</f>
        <v>60470424</v>
      </c>
      <c r="V200" s="130">
        <f>V58</f>
        <v>60470424</v>
      </c>
      <c r="W200" s="130">
        <f>W58</f>
        <v>60470424</v>
      </c>
      <c r="X200" s="130">
        <f>X58</f>
        <v>60470424</v>
      </c>
      <c r="Y200" s="130">
        <f>Y58</f>
        <v>60470424</v>
      </c>
      <c r="Z200" s="130">
        <f>Z58</f>
        <v>79980514.991999999</v>
      </c>
      <c r="AA200" s="130">
        <f>AA58</f>
        <v>79980514.991999999</v>
      </c>
      <c r="AB200" s="130">
        <f>AB58</f>
        <v>79980514.991999999</v>
      </c>
      <c r="AC200" s="130">
        <f>AC58</f>
        <v>79980514.991999999</v>
      </c>
      <c r="AD200" s="130">
        <f>AD58</f>
        <v>79980514.991999999</v>
      </c>
      <c r="AE200" s="130">
        <f>AE58</f>
        <v>79980514.991999999</v>
      </c>
      <c r="AF200" s="130">
        <f>AF58</f>
        <v>79980514.991999999</v>
      </c>
      <c r="AG200" s="130">
        <f>AG58</f>
        <v>79980514.991999999</v>
      </c>
      <c r="AH200" s="130">
        <f>AH58</f>
        <v>79980514.991999999</v>
      </c>
      <c r="AI200" s="130">
        <f>AI58</f>
        <v>79980514.991999999</v>
      </c>
      <c r="AJ200" s="130">
        <f>AJ58</f>
        <v>79980514.991999999</v>
      </c>
      <c r="AK200" s="130">
        <f>AK58</f>
        <v>79980514.991999999</v>
      </c>
      <c r="AL200" s="130">
        <f>AL58</f>
        <v>79980514.991999999</v>
      </c>
      <c r="AM200" s="130">
        <f>AM58</f>
        <v>79980514.991999999</v>
      </c>
      <c r="AN200" s="130">
        <f>AN58</f>
        <v>79980514.991999999</v>
      </c>
      <c r="AO200" s="130">
        <f>AO58</f>
        <v>79980514.991999999</v>
      </c>
      <c r="AP200" s="130">
        <f>AP58</f>
        <v>79980514.991999999</v>
      </c>
      <c r="AQ200" s="130">
        <f>AQ58</f>
        <v>79980514.991999999</v>
      </c>
      <c r="AR200" s="130">
        <f>AR58</f>
        <v>79980514.991999999</v>
      </c>
      <c r="AS200" s="130">
        <f>AS58</f>
        <v>79980514.991999999</v>
      </c>
      <c r="AT200" s="130">
        <f>AT58</f>
        <v>79980514.991999999</v>
      </c>
      <c r="AU200" s="130">
        <f>AU58</f>
        <v>79980514.991999999</v>
      </c>
      <c r="AV200" s="130">
        <f>AV58</f>
        <v>79980514.991999999</v>
      </c>
      <c r="AW200" s="130">
        <f>AW58</f>
        <v>79980514.991999999</v>
      </c>
      <c r="AX200" s="130">
        <f>AX58</f>
        <v>79980514.991999999</v>
      </c>
      <c r="AY200" s="130">
        <f>AY58</f>
        <v>79980514.991999999</v>
      </c>
      <c r="AZ200" s="130">
        <f>AZ58</f>
        <v>79980514.991999999</v>
      </c>
      <c r="BA200" s="130">
        <f>BA58</f>
        <v>79980514.991999999</v>
      </c>
      <c r="BB200" s="130">
        <f>BB58</f>
        <v>79980514.991999999</v>
      </c>
      <c r="BC200" s="130">
        <f>BC58</f>
        <v>79980514.991999999</v>
      </c>
      <c r="BD200" s="130">
        <f>BD58</f>
        <v>79980514.991999999</v>
      </c>
      <c r="BE200" s="130">
        <f>BE58</f>
        <v>79980514.991999999</v>
      </c>
      <c r="BF200" s="130">
        <f>BF58</f>
        <v>79980514.991999999</v>
      </c>
      <c r="BG200" s="130">
        <f>BG58</f>
        <v>79980514.991999999</v>
      </c>
      <c r="BH200" s="130">
        <f>BH58</f>
        <v>79980514.991999999</v>
      </c>
      <c r="BI200" s="130">
        <f>BI58</f>
        <v>79980514.991999999</v>
      </c>
    </row>
    <row r="201" spans="1:61" ht="15.75" customHeight="1" x14ac:dyDescent="0.35">
      <c r="A201" s="1" t="s">
        <v>191</v>
      </c>
      <c r="B201" s="34">
        <f t="shared" ref="B201:AK201" si="751">B92</f>
        <v>766850</v>
      </c>
      <c r="C201" s="34">
        <f t="shared" si="751"/>
        <v>1671733</v>
      </c>
      <c r="D201" s="34">
        <f t="shared" si="751"/>
        <v>2430914.5</v>
      </c>
      <c r="E201" s="34">
        <f t="shared" si="751"/>
        <v>3527510</v>
      </c>
      <c r="F201" s="34">
        <f t="shared" si="751"/>
        <v>4762138.5</v>
      </c>
      <c r="G201" s="34">
        <f t="shared" si="751"/>
        <v>6433871.5</v>
      </c>
      <c r="H201" s="34">
        <f t="shared" si="751"/>
        <v>6625584</v>
      </c>
      <c r="I201" s="34">
        <f t="shared" si="751"/>
        <v>6625584</v>
      </c>
      <c r="J201" s="34">
        <f t="shared" si="751"/>
        <v>6625584</v>
      </c>
      <c r="K201" s="34">
        <f t="shared" si="751"/>
        <v>6625584</v>
      </c>
      <c r="L201" s="34">
        <f t="shared" si="751"/>
        <v>6625584</v>
      </c>
      <c r="M201" s="34">
        <f t="shared" si="751"/>
        <v>6625584</v>
      </c>
      <c r="N201" s="34">
        <f t="shared" si="751"/>
        <v>11441548.800000001</v>
      </c>
      <c r="O201" s="34">
        <f t="shared" si="751"/>
        <v>11441548.800000001</v>
      </c>
      <c r="P201" s="34">
        <f t="shared" si="751"/>
        <v>11441548.800000001</v>
      </c>
      <c r="Q201" s="34">
        <f t="shared" si="751"/>
        <v>11441548.800000001</v>
      </c>
      <c r="R201" s="34">
        <f t="shared" si="751"/>
        <v>11441548.800000001</v>
      </c>
      <c r="S201" s="34">
        <f t="shared" si="751"/>
        <v>11441548.800000001</v>
      </c>
      <c r="T201" s="34">
        <f t="shared" si="751"/>
        <v>11441548.800000001</v>
      </c>
      <c r="U201" s="34">
        <f t="shared" si="751"/>
        <v>11441548.800000001</v>
      </c>
      <c r="V201" s="34">
        <f t="shared" si="751"/>
        <v>11441548.800000001</v>
      </c>
      <c r="W201" s="34">
        <f t="shared" si="751"/>
        <v>11441548.800000001</v>
      </c>
      <c r="X201" s="34">
        <f t="shared" si="751"/>
        <v>11441548.800000001</v>
      </c>
      <c r="Y201" s="34">
        <f t="shared" si="751"/>
        <v>11441548.800000001</v>
      </c>
      <c r="Z201" s="34">
        <f t="shared" si="751"/>
        <v>14280618.643199999</v>
      </c>
      <c r="AA201" s="34">
        <f t="shared" si="751"/>
        <v>14280618.643199999</v>
      </c>
      <c r="AB201" s="34">
        <f t="shared" si="751"/>
        <v>14280618.643199999</v>
      </c>
      <c r="AC201" s="34">
        <f t="shared" si="751"/>
        <v>14280618.643199999</v>
      </c>
      <c r="AD201" s="34">
        <f t="shared" si="751"/>
        <v>14280618.643199999</v>
      </c>
      <c r="AE201" s="34">
        <f t="shared" si="751"/>
        <v>14280618.643199999</v>
      </c>
      <c r="AF201" s="34">
        <f t="shared" si="751"/>
        <v>14280618.643199999</v>
      </c>
      <c r="AG201" s="34">
        <f t="shared" si="751"/>
        <v>14280618.643199999</v>
      </c>
      <c r="AH201" s="34">
        <f t="shared" si="751"/>
        <v>14280618.643199999</v>
      </c>
      <c r="AI201" s="34">
        <f t="shared" si="751"/>
        <v>14280618.643199999</v>
      </c>
      <c r="AJ201" s="34">
        <f t="shared" si="751"/>
        <v>14280618.643199999</v>
      </c>
      <c r="AK201" s="34">
        <f t="shared" si="751"/>
        <v>14280618.643199999</v>
      </c>
      <c r="AL201" s="104">
        <f t="shared" ref="AL201:BI201" si="752">AL92</f>
        <v>14280618.643199999</v>
      </c>
      <c r="AM201" s="104">
        <f t="shared" si="752"/>
        <v>14280618.643199999</v>
      </c>
      <c r="AN201" s="104">
        <f t="shared" si="752"/>
        <v>14280618.643199999</v>
      </c>
      <c r="AO201" s="104">
        <f t="shared" si="752"/>
        <v>14280618.643199999</v>
      </c>
      <c r="AP201" s="104">
        <f t="shared" si="752"/>
        <v>14280618.643199999</v>
      </c>
      <c r="AQ201" s="104">
        <f t="shared" si="752"/>
        <v>14280618.643199999</v>
      </c>
      <c r="AR201" s="104">
        <f t="shared" si="752"/>
        <v>14280618.643199999</v>
      </c>
      <c r="AS201" s="104">
        <f t="shared" si="752"/>
        <v>14280618.643199999</v>
      </c>
      <c r="AT201" s="104">
        <f t="shared" si="752"/>
        <v>14280618.643199999</v>
      </c>
      <c r="AU201" s="104">
        <f t="shared" si="752"/>
        <v>14280618.643199999</v>
      </c>
      <c r="AV201" s="104">
        <f t="shared" si="752"/>
        <v>14280618.643199999</v>
      </c>
      <c r="AW201" s="104">
        <f t="shared" si="752"/>
        <v>14280618.643199999</v>
      </c>
      <c r="AX201" s="104">
        <f t="shared" si="752"/>
        <v>14280618.643199999</v>
      </c>
      <c r="AY201" s="104">
        <f t="shared" si="752"/>
        <v>14280618.643199999</v>
      </c>
      <c r="AZ201" s="104">
        <f t="shared" si="752"/>
        <v>14280618.643199999</v>
      </c>
      <c r="BA201" s="104">
        <f t="shared" si="752"/>
        <v>14280618.643199999</v>
      </c>
      <c r="BB201" s="104">
        <f t="shared" si="752"/>
        <v>14280618.643199999</v>
      </c>
      <c r="BC201" s="104">
        <f t="shared" si="752"/>
        <v>14280618.643199999</v>
      </c>
      <c r="BD201" s="104">
        <f t="shared" si="752"/>
        <v>14280618.643199999</v>
      </c>
      <c r="BE201" s="104">
        <f t="shared" si="752"/>
        <v>14280618.643199999</v>
      </c>
      <c r="BF201" s="104">
        <f t="shared" si="752"/>
        <v>14280618.643199999</v>
      </c>
      <c r="BG201" s="104">
        <f t="shared" si="752"/>
        <v>14280618.643199999</v>
      </c>
      <c r="BH201" s="104">
        <f t="shared" si="752"/>
        <v>14280618.643199999</v>
      </c>
      <c r="BI201" s="104">
        <f t="shared" si="752"/>
        <v>14280618.643199999</v>
      </c>
    </row>
    <row r="202" spans="1:61" ht="15.75" customHeight="1" x14ac:dyDescent="0.35">
      <c r="A202" s="94" t="s">
        <v>141</v>
      </c>
      <c r="B202" s="99">
        <f t="shared" ref="B202:AK202" si="753">B200-B201</f>
        <v>6331650</v>
      </c>
      <c r="C202" s="99">
        <f t="shared" si="753"/>
        <v>6172997</v>
      </c>
      <c r="D202" s="99">
        <f t="shared" si="753"/>
        <v>8976330.5</v>
      </c>
      <c r="E202" s="99">
        <f t="shared" si="753"/>
        <v>13025590</v>
      </c>
      <c r="F202" s="99">
        <f t="shared" si="753"/>
        <v>21084546.5</v>
      </c>
      <c r="G202" s="99">
        <f t="shared" si="753"/>
        <v>27257543.5</v>
      </c>
      <c r="H202" s="99">
        <f t="shared" si="753"/>
        <v>29715456</v>
      </c>
      <c r="I202" s="99">
        <f t="shared" si="753"/>
        <v>29715456</v>
      </c>
      <c r="J202" s="99">
        <f t="shared" si="753"/>
        <v>24465456</v>
      </c>
      <c r="K202" s="99">
        <f t="shared" si="753"/>
        <v>30415456</v>
      </c>
      <c r="L202" s="99">
        <f t="shared" si="753"/>
        <v>31265956</v>
      </c>
      <c r="M202" s="99">
        <f t="shared" si="753"/>
        <v>24465456</v>
      </c>
      <c r="N202" s="99">
        <f t="shared" si="753"/>
        <v>49028875.200000003</v>
      </c>
      <c r="O202" s="99">
        <f t="shared" si="753"/>
        <v>49028875.200000003</v>
      </c>
      <c r="P202" s="99">
        <f t="shared" si="753"/>
        <v>49028875.200000003</v>
      </c>
      <c r="Q202" s="99">
        <f t="shared" si="753"/>
        <v>49028875.200000003</v>
      </c>
      <c r="R202" s="99">
        <f t="shared" si="753"/>
        <v>49028875.200000003</v>
      </c>
      <c r="S202" s="99">
        <f t="shared" si="753"/>
        <v>49028875.200000003</v>
      </c>
      <c r="T202" s="99">
        <f t="shared" si="753"/>
        <v>49028875.200000003</v>
      </c>
      <c r="U202" s="99">
        <f t="shared" si="753"/>
        <v>49028875.200000003</v>
      </c>
      <c r="V202" s="99">
        <f t="shared" si="753"/>
        <v>49028875.200000003</v>
      </c>
      <c r="W202" s="99">
        <f t="shared" si="753"/>
        <v>49028875.200000003</v>
      </c>
      <c r="X202" s="99">
        <f t="shared" si="753"/>
        <v>49028875.200000003</v>
      </c>
      <c r="Y202" s="99">
        <f t="shared" si="753"/>
        <v>49028875.200000003</v>
      </c>
      <c r="Z202" s="99">
        <f t="shared" si="753"/>
        <v>65699896.348800004</v>
      </c>
      <c r="AA202" s="99">
        <f t="shared" si="753"/>
        <v>65699896.348800004</v>
      </c>
      <c r="AB202" s="99">
        <f t="shared" si="753"/>
        <v>65699896.348800004</v>
      </c>
      <c r="AC202" s="99">
        <f t="shared" si="753"/>
        <v>65699896.348800004</v>
      </c>
      <c r="AD202" s="99">
        <f t="shared" si="753"/>
        <v>65699896.348800004</v>
      </c>
      <c r="AE202" s="99">
        <f t="shared" si="753"/>
        <v>65699896.348800004</v>
      </c>
      <c r="AF202" s="99">
        <f t="shared" si="753"/>
        <v>65699896.348800004</v>
      </c>
      <c r="AG202" s="99">
        <f t="shared" si="753"/>
        <v>65699896.348800004</v>
      </c>
      <c r="AH202" s="99">
        <f t="shared" si="753"/>
        <v>65699896.348800004</v>
      </c>
      <c r="AI202" s="99">
        <f t="shared" si="753"/>
        <v>65699896.348800004</v>
      </c>
      <c r="AJ202" s="99">
        <f t="shared" si="753"/>
        <v>65699896.348800004</v>
      </c>
      <c r="AK202" s="99">
        <f t="shared" si="753"/>
        <v>65699896.348800004</v>
      </c>
      <c r="AL202" s="99">
        <f t="shared" ref="AL202:BI202" si="754">AL200-AL201</f>
        <v>65699896.348800004</v>
      </c>
      <c r="AM202" s="99">
        <f t="shared" si="754"/>
        <v>65699896.348800004</v>
      </c>
      <c r="AN202" s="99">
        <f t="shared" si="754"/>
        <v>65699896.348800004</v>
      </c>
      <c r="AO202" s="99">
        <f t="shared" si="754"/>
        <v>65699896.348800004</v>
      </c>
      <c r="AP202" s="99">
        <f t="shared" si="754"/>
        <v>65699896.348800004</v>
      </c>
      <c r="AQ202" s="99">
        <f t="shared" si="754"/>
        <v>65699896.348800004</v>
      </c>
      <c r="AR202" s="99">
        <f t="shared" si="754"/>
        <v>65699896.348800004</v>
      </c>
      <c r="AS202" s="99">
        <f t="shared" si="754"/>
        <v>65699896.348800004</v>
      </c>
      <c r="AT202" s="99">
        <f t="shared" si="754"/>
        <v>65699896.348800004</v>
      </c>
      <c r="AU202" s="99">
        <f t="shared" si="754"/>
        <v>65699896.348800004</v>
      </c>
      <c r="AV202" s="99">
        <f t="shared" si="754"/>
        <v>65699896.348800004</v>
      </c>
      <c r="AW202" s="99">
        <f t="shared" si="754"/>
        <v>65699896.348800004</v>
      </c>
      <c r="AX202" s="99">
        <f t="shared" si="754"/>
        <v>65699896.348800004</v>
      </c>
      <c r="AY202" s="99">
        <f t="shared" si="754"/>
        <v>65699896.348800004</v>
      </c>
      <c r="AZ202" s="99">
        <f t="shared" si="754"/>
        <v>65699896.348800004</v>
      </c>
      <c r="BA202" s="99">
        <f t="shared" si="754"/>
        <v>65699896.348800004</v>
      </c>
      <c r="BB202" s="99">
        <f t="shared" si="754"/>
        <v>65699896.348800004</v>
      </c>
      <c r="BC202" s="99">
        <f t="shared" si="754"/>
        <v>65699896.348800004</v>
      </c>
      <c r="BD202" s="99">
        <f t="shared" si="754"/>
        <v>65699896.348800004</v>
      </c>
      <c r="BE202" s="99">
        <f t="shared" si="754"/>
        <v>65699896.348800004</v>
      </c>
      <c r="BF202" s="99">
        <f t="shared" si="754"/>
        <v>65699896.348800004</v>
      </c>
      <c r="BG202" s="99">
        <f t="shared" si="754"/>
        <v>65699896.348800004</v>
      </c>
      <c r="BH202" s="99">
        <f t="shared" si="754"/>
        <v>65699896.348800004</v>
      </c>
      <c r="BI202" s="99">
        <f t="shared" si="754"/>
        <v>65699896.348800004</v>
      </c>
    </row>
    <row r="203" spans="1:61" ht="15.75" customHeight="1" x14ac:dyDescent="0.35">
      <c r="A203" s="1" t="s">
        <v>145</v>
      </c>
      <c r="B203" s="34">
        <f t="shared" ref="B203:AK203" si="755">B112</f>
        <v>29665950</v>
      </c>
      <c r="C203" s="34">
        <f t="shared" si="755"/>
        <v>27176692.666000001</v>
      </c>
      <c r="D203" s="34">
        <f t="shared" si="755"/>
        <v>27962601.295000002</v>
      </c>
      <c r="E203" s="34">
        <f t="shared" si="755"/>
        <v>29097815.815000001</v>
      </c>
      <c r="F203" s="34">
        <f t="shared" si="755"/>
        <v>33801567.491999999</v>
      </c>
      <c r="G203" s="34">
        <f t="shared" si="755"/>
        <v>35541325.001666665</v>
      </c>
      <c r="H203" s="34">
        <f t="shared" si="755"/>
        <v>37457176.269666664</v>
      </c>
      <c r="I203" s="34">
        <f t="shared" si="755"/>
        <v>37462565.037666664</v>
      </c>
      <c r="J203" s="34">
        <f t="shared" si="755"/>
        <v>32330453.805666666</v>
      </c>
      <c r="K203" s="34">
        <f t="shared" si="755"/>
        <v>38158342.573666669</v>
      </c>
      <c r="L203" s="34">
        <f t="shared" si="755"/>
        <v>38996006.341666669</v>
      </c>
      <c r="M203" s="34">
        <f t="shared" si="755"/>
        <v>32354911.776333332</v>
      </c>
      <c r="N203" s="34">
        <f t="shared" si="755"/>
        <v>43009748.731533334</v>
      </c>
      <c r="O203" s="34">
        <f t="shared" si="755"/>
        <v>43019538.326733336</v>
      </c>
      <c r="P203" s="34">
        <f t="shared" si="755"/>
        <v>43029327.921933331</v>
      </c>
      <c r="Q203" s="34">
        <f t="shared" si="755"/>
        <v>43039117.517133333</v>
      </c>
      <c r="R203" s="34">
        <f t="shared" si="755"/>
        <v>43048907.112333335</v>
      </c>
      <c r="S203" s="34">
        <f t="shared" si="755"/>
        <v>43066988.374200001</v>
      </c>
      <c r="T203" s="34">
        <f t="shared" si="755"/>
        <v>43076777.969399996</v>
      </c>
      <c r="U203" s="34">
        <f t="shared" si="755"/>
        <v>43086567.564599998</v>
      </c>
      <c r="V203" s="34">
        <f t="shared" si="755"/>
        <v>43096357.1598</v>
      </c>
      <c r="W203" s="34">
        <f t="shared" si="755"/>
        <v>43106146.755000003</v>
      </c>
      <c r="X203" s="34">
        <f t="shared" si="755"/>
        <v>43115936.350199997</v>
      </c>
      <c r="Y203" s="34">
        <f t="shared" si="755"/>
        <v>44674178.892066665</v>
      </c>
      <c r="Z203" s="34">
        <f t="shared" si="755"/>
        <v>48082873.05191946</v>
      </c>
      <c r="AA203" s="34">
        <f t="shared" si="755"/>
        <v>48095736.580012262</v>
      </c>
      <c r="AB203" s="34">
        <f t="shared" si="755"/>
        <v>48108600.108105063</v>
      </c>
      <c r="AC203" s="34">
        <f t="shared" si="755"/>
        <v>48121463.636197858</v>
      </c>
      <c r="AD203" s="34">
        <f t="shared" si="755"/>
        <v>48134327.164290659</v>
      </c>
      <c r="AE203" s="34">
        <f t="shared" si="755"/>
        <v>48155482.359050125</v>
      </c>
      <c r="AF203" s="34">
        <f t="shared" si="755"/>
        <v>48168345.887142926</v>
      </c>
      <c r="AG203" s="34">
        <f t="shared" si="755"/>
        <v>48181209.415235728</v>
      </c>
      <c r="AH203" s="34">
        <f t="shared" si="755"/>
        <v>48194072.94332853</v>
      </c>
      <c r="AI203" s="34">
        <f t="shared" si="755"/>
        <v>48206936.471421331</v>
      </c>
      <c r="AJ203" s="34">
        <f t="shared" si="755"/>
        <v>42119215.44927413</v>
      </c>
      <c r="AK203" s="34">
        <f t="shared" si="755"/>
        <v>42140370.644033596</v>
      </c>
      <c r="AL203" s="104">
        <f t="shared" ref="AL203:BI203" si="756">AL112</f>
        <v>50743468.746579699</v>
      </c>
      <c r="AM203" s="104">
        <f t="shared" si="756"/>
        <v>44656969.75960131</v>
      </c>
      <c r="AN203" s="104">
        <f t="shared" si="756"/>
        <v>44671055.322862931</v>
      </c>
      <c r="AO203" s="104">
        <f t="shared" si="756"/>
        <v>44685140.886124544</v>
      </c>
      <c r="AP203" s="104">
        <f t="shared" si="756"/>
        <v>44699226.449386157</v>
      </c>
      <c r="AQ203" s="104">
        <f t="shared" si="756"/>
        <v>44721603.679314442</v>
      </c>
      <c r="AR203" s="104">
        <f t="shared" si="756"/>
        <v>44735689.242576055</v>
      </c>
      <c r="AS203" s="104">
        <f t="shared" si="756"/>
        <v>44749774.805837676</v>
      </c>
      <c r="AT203" s="104">
        <f t="shared" si="756"/>
        <v>44763860.369099289</v>
      </c>
      <c r="AU203" s="104">
        <f t="shared" si="756"/>
        <v>44777945.932360902</v>
      </c>
      <c r="AV203" s="104">
        <f t="shared" si="756"/>
        <v>44792031.495622523</v>
      </c>
      <c r="AW203" s="104">
        <f t="shared" si="756"/>
        <v>44814408.725550801</v>
      </c>
      <c r="AX203" s="104">
        <f t="shared" si="756"/>
        <v>53529365.832622565</v>
      </c>
      <c r="AY203" s="104">
        <f t="shared" si="756"/>
        <v>47444204.97415404</v>
      </c>
      <c r="AZ203" s="104">
        <f t="shared" si="756"/>
        <v>47459628.66592551</v>
      </c>
      <c r="BA203" s="104">
        <f t="shared" si="756"/>
        <v>47475052.35769698</v>
      </c>
      <c r="BB203" s="104">
        <f t="shared" si="756"/>
        <v>47490476.04946845</v>
      </c>
      <c r="BC203" s="104">
        <f t="shared" si="756"/>
        <v>47514191.407906584</v>
      </c>
      <c r="BD203" s="104">
        <f t="shared" si="756"/>
        <v>47529615.099678054</v>
      </c>
      <c r="BE203" s="104">
        <f t="shared" si="756"/>
        <v>47545038.791449524</v>
      </c>
      <c r="BF203" s="104">
        <f t="shared" si="756"/>
        <v>47560462.483220994</v>
      </c>
      <c r="BG203" s="104">
        <f t="shared" si="756"/>
        <v>47575886.174992464</v>
      </c>
      <c r="BH203" s="104">
        <f t="shared" si="756"/>
        <v>47591309.866763934</v>
      </c>
      <c r="BI203" s="104">
        <f t="shared" si="756"/>
        <v>47606733.558535405</v>
      </c>
    </row>
    <row r="204" spans="1:61" ht="15.75" customHeight="1" x14ac:dyDescent="0.35">
      <c r="A204" s="94" t="s">
        <v>192</v>
      </c>
      <c r="B204" s="99">
        <f t="shared" ref="B204:AK204" si="757">B202-B203</f>
        <v>-23334300</v>
      </c>
      <c r="C204" s="99">
        <f t="shared" si="757"/>
        <v>-21003695.666000001</v>
      </c>
      <c r="D204" s="99">
        <f t="shared" si="757"/>
        <v>-18986270.795000002</v>
      </c>
      <c r="E204" s="99">
        <f t="shared" si="757"/>
        <v>-16072225.815000001</v>
      </c>
      <c r="F204" s="99">
        <f t="shared" si="757"/>
        <v>-12717020.991999999</v>
      </c>
      <c r="G204" s="99">
        <f t="shared" si="757"/>
        <v>-8283781.5016666651</v>
      </c>
      <c r="H204" s="99">
        <f t="shared" si="757"/>
        <v>-7741720.2696666643</v>
      </c>
      <c r="I204" s="99">
        <f t="shared" si="757"/>
        <v>-7747109.0376666635</v>
      </c>
      <c r="J204" s="99">
        <f t="shared" si="757"/>
        <v>-7864997.8056666665</v>
      </c>
      <c r="K204" s="99">
        <f t="shared" si="757"/>
        <v>-7742886.5736666694</v>
      </c>
      <c r="L204" s="99">
        <f t="shared" si="757"/>
        <v>-7730050.3416666687</v>
      </c>
      <c r="M204" s="99">
        <f t="shared" si="757"/>
        <v>-7889455.7763333321</v>
      </c>
      <c r="N204" s="99">
        <f t="shared" si="757"/>
        <v>6019126.4684666693</v>
      </c>
      <c r="O204" s="99">
        <f t="shared" si="757"/>
        <v>6009336.8732666671</v>
      </c>
      <c r="P204" s="99">
        <f t="shared" si="757"/>
        <v>5999547.2780666724</v>
      </c>
      <c r="Q204" s="99">
        <f t="shared" si="757"/>
        <v>5989757.6828666702</v>
      </c>
      <c r="R204" s="99">
        <f t="shared" si="757"/>
        <v>5979968.087666668</v>
      </c>
      <c r="S204" s="99">
        <f t="shared" si="757"/>
        <v>5961886.8258000016</v>
      </c>
      <c r="T204" s="99">
        <f t="shared" si="757"/>
        <v>5952097.2306000069</v>
      </c>
      <c r="U204" s="99">
        <f t="shared" si="757"/>
        <v>5942307.6354000047</v>
      </c>
      <c r="V204" s="99">
        <f t="shared" si="757"/>
        <v>5932518.0402000025</v>
      </c>
      <c r="W204" s="99">
        <f t="shared" si="757"/>
        <v>5922728.4450000003</v>
      </c>
      <c r="X204" s="99">
        <f t="shared" si="757"/>
        <v>5912938.8498000056</v>
      </c>
      <c r="Y204" s="99">
        <f t="shared" si="757"/>
        <v>4354696.307933338</v>
      </c>
      <c r="Z204" s="99">
        <f t="shared" si="757"/>
        <v>17617023.296880543</v>
      </c>
      <c r="AA204" s="99">
        <f t="shared" si="757"/>
        <v>17604159.768787742</v>
      </c>
      <c r="AB204" s="99">
        <f t="shared" si="757"/>
        <v>17591296.24069494</v>
      </c>
      <c r="AC204" s="99">
        <f t="shared" si="757"/>
        <v>17578432.712602146</v>
      </c>
      <c r="AD204" s="99">
        <f t="shared" si="757"/>
        <v>17565569.184509344</v>
      </c>
      <c r="AE204" s="99">
        <f t="shared" si="757"/>
        <v>17544413.989749879</v>
      </c>
      <c r="AF204" s="99">
        <f t="shared" si="757"/>
        <v>17531550.461657077</v>
      </c>
      <c r="AG204" s="99">
        <f t="shared" si="757"/>
        <v>17518686.933564276</v>
      </c>
      <c r="AH204" s="99">
        <f t="shared" si="757"/>
        <v>17505823.405471474</v>
      </c>
      <c r="AI204" s="99">
        <f t="shared" si="757"/>
        <v>17492959.877378672</v>
      </c>
      <c r="AJ204" s="99">
        <f t="shared" si="757"/>
        <v>23580680.899525873</v>
      </c>
      <c r="AK204" s="99">
        <f t="shared" si="757"/>
        <v>23559525.704766408</v>
      </c>
      <c r="AL204" s="99">
        <f t="shared" ref="AL204:BI204" si="758">AL202-AL203</f>
        <v>14956427.602220304</v>
      </c>
      <c r="AM204" s="99">
        <f t="shared" si="758"/>
        <v>21042926.589198694</v>
      </c>
      <c r="AN204" s="99">
        <f t="shared" si="758"/>
        <v>21028841.025937073</v>
      </c>
      <c r="AO204" s="99">
        <f t="shared" si="758"/>
        <v>21014755.46267546</v>
      </c>
      <c r="AP204" s="99">
        <f t="shared" si="758"/>
        <v>21000669.899413846</v>
      </c>
      <c r="AQ204" s="99">
        <f t="shared" si="758"/>
        <v>20978292.669485562</v>
      </c>
      <c r="AR204" s="99">
        <f t="shared" si="758"/>
        <v>20964207.106223948</v>
      </c>
      <c r="AS204" s="99">
        <f t="shared" si="758"/>
        <v>20950121.542962328</v>
      </c>
      <c r="AT204" s="99">
        <f t="shared" si="758"/>
        <v>20936035.979700714</v>
      </c>
      <c r="AU204" s="99">
        <f t="shared" si="758"/>
        <v>20921950.416439101</v>
      </c>
      <c r="AV204" s="99">
        <f t="shared" si="758"/>
        <v>20907864.85317748</v>
      </c>
      <c r="AW204" s="99">
        <f t="shared" si="758"/>
        <v>20885487.623249203</v>
      </c>
      <c r="AX204" s="99">
        <f t="shared" si="758"/>
        <v>12170530.516177438</v>
      </c>
      <c r="AY204" s="99">
        <f t="shared" si="758"/>
        <v>18255691.374645963</v>
      </c>
      <c r="AZ204" s="99">
        <f t="shared" si="758"/>
        <v>18240267.682874493</v>
      </c>
      <c r="BA204" s="99">
        <f t="shared" si="758"/>
        <v>18224843.991103023</v>
      </c>
      <c r="BB204" s="99">
        <f t="shared" si="758"/>
        <v>18209420.299331553</v>
      </c>
      <c r="BC204" s="99">
        <f t="shared" si="758"/>
        <v>18185704.940893419</v>
      </c>
      <c r="BD204" s="99">
        <f t="shared" si="758"/>
        <v>18170281.249121949</v>
      </c>
      <c r="BE204" s="99">
        <f t="shared" si="758"/>
        <v>18154857.557350479</v>
      </c>
      <c r="BF204" s="99">
        <f t="shared" si="758"/>
        <v>18139433.865579009</v>
      </c>
      <c r="BG204" s="99">
        <f t="shared" si="758"/>
        <v>18124010.173807539</v>
      </c>
      <c r="BH204" s="99">
        <f t="shared" si="758"/>
        <v>18108586.482036069</v>
      </c>
      <c r="BI204" s="99">
        <f t="shared" si="758"/>
        <v>18093162.790264599</v>
      </c>
    </row>
    <row r="205" spans="1:61" ht="15.75" customHeight="1" x14ac:dyDescent="0.35">
      <c r="A205" s="1" t="s">
        <v>193</v>
      </c>
      <c r="B205" s="34">
        <f t="shared" ref="B205:AK205" si="759">B133</f>
        <v>380820</v>
      </c>
      <c r="C205" s="34">
        <f t="shared" si="759"/>
        <v>380820</v>
      </c>
      <c r="D205" s="34">
        <f t="shared" si="759"/>
        <v>380820</v>
      </c>
      <c r="E205" s="34">
        <f t="shared" si="759"/>
        <v>380820</v>
      </c>
      <c r="F205" s="34">
        <f t="shared" si="759"/>
        <v>380820</v>
      </c>
      <c r="G205" s="34">
        <f t="shared" si="759"/>
        <v>380820</v>
      </c>
      <c r="H205" s="34">
        <f t="shared" si="759"/>
        <v>374473</v>
      </c>
      <c r="I205" s="34">
        <f t="shared" si="759"/>
        <v>368126</v>
      </c>
      <c r="J205" s="34">
        <f t="shared" si="759"/>
        <v>361779</v>
      </c>
      <c r="K205" s="34">
        <f t="shared" si="759"/>
        <v>355432</v>
      </c>
      <c r="L205" s="34">
        <f t="shared" si="759"/>
        <v>349085</v>
      </c>
      <c r="M205" s="34">
        <f t="shared" si="759"/>
        <v>342738</v>
      </c>
      <c r="N205" s="34">
        <f t="shared" si="759"/>
        <v>336391</v>
      </c>
      <c r="O205" s="34">
        <f t="shared" si="759"/>
        <v>330044</v>
      </c>
      <c r="P205" s="34">
        <f t="shared" si="759"/>
        <v>323697</v>
      </c>
      <c r="Q205" s="34">
        <f t="shared" si="759"/>
        <v>317350</v>
      </c>
      <c r="R205" s="34">
        <f t="shared" si="759"/>
        <v>311003</v>
      </c>
      <c r="S205" s="34">
        <f t="shared" si="759"/>
        <v>304656</v>
      </c>
      <c r="T205" s="34">
        <f t="shared" si="759"/>
        <v>298309</v>
      </c>
      <c r="U205" s="34">
        <f t="shared" si="759"/>
        <v>291962</v>
      </c>
      <c r="V205" s="34">
        <f t="shared" si="759"/>
        <v>285615</v>
      </c>
      <c r="W205" s="34">
        <f t="shared" si="759"/>
        <v>279268</v>
      </c>
      <c r="X205" s="34">
        <f t="shared" si="759"/>
        <v>272921</v>
      </c>
      <c r="Y205" s="34">
        <f t="shared" si="759"/>
        <v>266574</v>
      </c>
      <c r="Z205" s="34">
        <f t="shared" si="759"/>
        <v>260226.99999999997</v>
      </c>
      <c r="AA205" s="34">
        <f t="shared" si="759"/>
        <v>253879.99999999997</v>
      </c>
      <c r="AB205" s="34">
        <f t="shared" si="759"/>
        <v>247533</v>
      </c>
      <c r="AC205" s="34">
        <f t="shared" si="759"/>
        <v>241186</v>
      </c>
      <c r="AD205" s="34">
        <f t="shared" si="759"/>
        <v>234839</v>
      </c>
      <c r="AE205" s="34">
        <f t="shared" si="759"/>
        <v>228492</v>
      </c>
      <c r="AF205" s="34">
        <f t="shared" si="759"/>
        <v>222145</v>
      </c>
      <c r="AG205" s="34">
        <f t="shared" si="759"/>
        <v>215798</v>
      </c>
      <c r="AH205" s="34">
        <f t="shared" si="759"/>
        <v>209451</v>
      </c>
      <c r="AI205" s="34">
        <f t="shared" si="759"/>
        <v>203104</v>
      </c>
      <c r="AJ205" s="34">
        <f t="shared" si="759"/>
        <v>196757</v>
      </c>
      <c r="AK205" s="34">
        <f t="shared" si="759"/>
        <v>190410</v>
      </c>
      <c r="AL205" s="104">
        <f t="shared" ref="AL205:BI205" si="760">AL133</f>
        <v>184063</v>
      </c>
      <c r="AM205" s="104">
        <f t="shared" si="760"/>
        <v>177716</v>
      </c>
      <c r="AN205" s="104">
        <f t="shared" si="760"/>
        <v>171369</v>
      </c>
      <c r="AO205" s="104">
        <f t="shared" si="760"/>
        <v>165022</v>
      </c>
      <c r="AP205" s="104">
        <f t="shared" si="760"/>
        <v>158675</v>
      </c>
      <c r="AQ205" s="104">
        <f t="shared" si="760"/>
        <v>152328</v>
      </c>
      <c r="AR205" s="104">
        <f t="shared" si="760"/>
        <v>145981</v>
      </c>
      <c r="AS205" s="104">
        <f t="shared" si="760"/>
        <v>139634</v>
      </c>
      <c r="AT205" s="104">
        <f t="shared" si="760"/>
        <v>133287</v>
      </c>
      <c r="AU205" s="104">
        <f t="shared" si="760"/>
        <v>126939.99999999999</v>
      </c>
      <c r="AV205" s="104">
        <f t="shared" si="760"/>
        <v>120593</v>
      </c>
      <c r="AW205" s="104">
        <f t="shared" si="760"/>
        <v>114246</v>
      </c>
      <c r="AX205" s="104">
        <f t="shared" si="760"/>
        <v>107899</v>
      </c>
      <c r="AY205" s="104">
        <f t="shared" si="760"/>
        <v>101552</v>
      </c>
      <c r="AZ205" s="104">
        <f t="shared" si="760"/>
        <v>95205</v>
      </c>
      <c r="BA205" s="104">
        <f t="shared" si="760"/>
        <v>88858</v>
      </c>
      <c r="BB205" s="104">
        <f t="shared" si="760"/>
        <v>82511</v>
      </c>
      <c r="BC205" s="104">
        <f t="shared" si="760"/>
        <v>76164</v>
      </c>
      <c r="BD205" s="104">
        <f t="shared" si="760"/>
        <v>69817</v>
      </c>
      <c r="BE205" s="104">
        <f t="shared" si="760"/>
        <v>63469.999999999993</v>
      </c>
      <c r="BF205" s="104">
        <f t="shared" si="760"/>
        <v>57123</v>
      </c>
      <c r="BG205" s="104">
        <f t="shared" si="760"/>
        <v>50776</v>
      </c>
      <c r="BH205" s="104">
        <f t="shared" si="760"/>
        <v>44429</v>
      </c>
      <c r="BI205" s="104">
        <f t="shared" si="760"/>
        <v>38082</v>
      </c>
    </row>
    <row r="206" spans="1:61" ht="15.75" customHeight="1" x14ac:dyDescent="0.35">
      <c r="A206" s="94" t="s">
        <v>194</v>
      </c>
      <c r="B206" s="99">
        <f t="shared" ref="B206:AK206" si="761">B204-B205</f>
        <v>-23715120</v>
      </c>
      <c r="C206" s="99">
        <f t="shared" si="761"/>
        <v>-21384515.666000001</v>
      </c>
      <c r="D206" s="99">
        <f t="shared" si="761"/>
        <v>-19367090.795000002</v>
      </c>
      <c r="E206" s="99">
        <f t="shared" si="761"/>
        <v>-16453045.815000001</v>
      </c>
      <c r="F206" s="99">
        <f t="shared" si="761"/>
        <v>-13097840.991999999</v>
      </c>
      <c r="G206" s="99">
        <f t="shared" si="761"/>
        <v>-8664601.5016666651</v>
      </c>
      <c r="H206" s="99">
        <f t="shared" si="761"/>
        <v>-8116193.2696666643</v>
      </c>
      <c r="I206" s="99">
        <f t="shared" si="761"/>
        <v>-8115235.0376666635</v>
      </c>
      <c r="J206" s="99">
        <f t="shared" si="761"/>
        <v>-8226776.8056666665</v>
      </c>
      <c r="K206" s="99">
        <f t="shared" si="761"/>
        <v>-8098318.5736666694</v>
      </c>
      <c r="L206" s="99">
        <f t="shared" si="761"/>
        <v>-8079135.3416666687</v>
      </c>
      <c r="M206" s="99">
        <f t="shared" si="761"/>
        <v>-8232193.7763333321</v>
      </c>
      <c r="N206" s="99">
        <f t="shared" si="761"/>
        <v>5682735.4684666693</v>
      </c>
      <c r="O206" s="99">
        <f t="shared" si="761"/>
        <v>5679292.8732666671</v>
      </c>
      <c r="P206" s="99">
        <f t="shared" si="761"/>
        <v>5675850.2780666724</v>
      </c>
      <c r="Q206" s="99">
        <f t="shared" si="761"/>
        <v>5672407.6828666702</v>
      </c>
      <c r="R206" s="99">
        <f t="shared" si="761"/>
        <v>5668965.087666668</v>
      </c>
      <c r="S206" s="99">
        <f t="shared" si="761"/>
        <v>5657230.8258000016</v>
      </c>
      <c r="T206" s="99">
        <f t="shared" si="761"/>
        <v>5653788.2306000069</v>
      </c>
      <c r="U206" s="99">
        <f t="shared" si="761"/>
        <v>5650345.6354000047</v>
      </c>
      <c r="V206" s="99">
        <f t="shared" si="761"/>
        <v>5646903.0402000025</v>
      </c>
      <c r="W206" s="99">
        <f t="shared" si="761"/>
        <v>5643460.4450000003</v>
      </c>
      <c r="X206" s="99">
        <f t="shared" si="761"/>
        <v>5640017.8498000056</v>
      </c>
      <c r="Y206" s="99">
        <f t="shared" si="761"/>
        <v>4088122.307933338</v>
      </c>
      <c r="Z206" s="99">
        <f t="shared" si="761"/>
        <v>17356796.296880543</v>
      </c>
      <c r="AA206" s="99">
        <f t="shared" si="761"/>
        <v>17350279.768787742</v>
      </c>
      <c r="AB206" s="99">
        <f t="shared" si="761"/>
        <v>17343763.24069494</v>
      </c>
      <c r="AC206" s="99">
        <f t="shared" si="761"/>
        <v>17337246.712602146</v>
      </c>
      <c r="AD206" s="99">
        <f t="shared" si="761"/>
        <v>17330730.184509344</v>
      </c>
      <c r="AE206" s="99">
        <f t="shared" si="761"/>
        <v>17315921.989749879</v>
      </c>
      <c r="AF206" s="99">
        <f t="shared" si="761"/>
        <v>17309405.461657077</v>
      </c>
      <c r="AG206" s="99">
        <f t="shared" si="761"/>
        <v>17302888.933564276</v>
      </c>
      <c r="AH206" s="99">
        <f t="shared" si="761"/>
        <v>17296372.405471474</v>
      </c>
      <c r="AI206" s="99">
        <f t="shared" si="761"/>
        <v>17289855.877378672</v>
      </c>
      <c r="AJ206" s="99">
        <f t="shared" si="761"/>
        <v>23383923.899525873</v>
      </c>
      <c r="AK206" s="99">
        <f t="shared" si="761"/>
        <v>23369115.704766408</v>
      </c>
      <c r="AL206" s="99">
        <f t="shared" ref="AL206:BI206" si="762">AL204-AL205</f>
        <v>14772364.602220304</v>
      </c>
      <c r="AM206" s="99">
        <f t="shared" si="762"/>
        <v>20865210.589198694</v>
      </c>
      <c r="AN206" s="99">
        <f t="shared" si="762"/>
        <v>20857472.025937073</v>
      </c>
      <c r="AO206" s="99">
        <f t="shared" si="762"/>
        <v>20849733.46267546</v>
      </c>
      <c r="AP206" s="99">
        <f t="shared" si="762"/>
        <v>20841994.899413846</v>
      </c>
      <c r="AQ206" s="99">
        <f t="shared" si="762"/>
        <v>20825964.669485562</v>
      </c>
      <c r="AR206" s="99">
        <f t="shared" si="762"/>
        <v>20818226.106223948</v>
      </c>
      <c r="AS206" s="99">
        <f t="shared" si="762"/>
        <v>20810487.542962328</v>
      </c>
      <c r="AT206" s="99">
        <f t="shared" si="762"/>
        <v>20802748.979700714</v>
      </c>
      <c r="AU206" s="99">
        <f t="shared" si="762"/>
        <v>20795010.416439101</v>
      </c>
      <c r="AV206" s="99">
        <f t="shared" si="762"/>
        <v>20787271.85317748</v>
      </c>
      <c r="AW206" s="99">
        <f t="shared" si="762"/>
        <v>20771241.623249203</v>
      </c>
      <c r="AX206" s="99">
        <f t="shared" si="762"/>
        <v>12062631.516177438</v>
      </c>
      <c r="AY206" s="99">
        <f t="shared" si="762"/>
        <v>18154139.374645963</v>
      </c>
      <c r="AZ206" s="99">
        <f t="shared" si="762"/>
        <v>18145062.682874493</v>
      </c>
      <c r="BA206" s="99">
        <f t="shared" si="762"/>
        <v>18135985.991103023</v>
      </c>
      <c r="BB206" s="99">
        <f t="shared" si="762"/>
        <v>18126909.299331553</v>
      </c>
      <c r="BC206" s="99">
        <f t="shared" si="762"/>
        <v>18109540.940893419</v>
      </c>
      <c r="BD206" s="99">
        <f t="shared" si="762"/>
        <v>18100464.249121949</v>
      </c>
      <c r="BE206" s="99">
        <f t="shared" si="762"/>
        <v>18091387.557350479</v>
      </c>
      <c r="BF206" s="99">
        <f t="shared" si="762"/>
        <v>18082310.865579009</v>
      </c>
      <c r="BG206" s="99">
        <f t="shared" si="762"/>
        <v>18073234.173807539</v>
      </c>
      <c r="BH206" s="99">
        <f t="shared" si="762"/>
        <v>18064157.482036069</v>
      </c>
      <c r="BI206" s="99">
        <f t="shared" si="762"/>
        <v>18055080.790264599</v>
      </c>
    </row>
    <row r="207" spans="1:61" ht="15.75" customHeight="1" x14ac:dyDescent="0.35">
      <c r="A207" s="1" t="s">
        <v>195</v>
      </c>
      <c r="B207" s="34">
        <f t="shared" ref="B207:AK207" si="763">B196</f>
        <v>0</v>
      </c>
      <c r="C207" s="34">
        <f t="shared" si="763"/>
        <v>0</v>
      </c>
      <c r="D207" s="34">
        <f t="shared" si="763"/>
        <v>0</v>
      </c>
      <c r="E207" s="34">
        <f t="shared" si="763"/>
        <v>0</v>
      </c>
      <c r="F207" s="34">
        <f t="shared" si="763"/>
        <v>0</v>
      </c>
      <c r="G207" s="34">
        <f t="shared" si="763"/>
        <v>0</v>
      </c>
      <c r="H207" s="34">
        <f t="shared" si="763"/>
        <v>0</v>
      </c>
      <c r="I207" s="34">
        <f t="shared" si="763"/>
        <v>0</v>
      </c>
      <c r="J207" s="34">
        <f t="shared" si="763"/>
        <v>0</v>
      </c>
      <c r="K207" s="34">
        <f t="shared" si="763"/>
        <v>0</v>
      </c>
      <c r="L207" s="34">
        <f t="shared" si="763"/>
        <v>0</v>
      </c>
      <c r="M207" s="34">
        <f t="shared" si="763"/>
        <v>0</v>
      </c>
      <c r="N207" s="34">
        <f t="shared" si="763"/>
        <v>1988957.4139633342</v>
      </c>
      <c r="O207" s="34">
        <f t="shared" si="763"/>
        <v>1987752.5056433333</v>
      </c>
      <c r="P207" s="34">
        <f t="shared" si="763"/>
        <v>1986547.5973233352</v>
      </c>
      <c r="Q207" s="34">
        <f t="shared" si="763"/>
        <v>1985342.6890033344</v>
      </c>
      <c r="R207" s="34">
        <f t="shared" si="763"/>
        <v>1984137.7806833338</v>
      </c>
      <c r="S207" s="34">
        <f t="shared" si="763"/>
        <v>1980030.7890300003</v>
      </c>
      <c r="T207" s="34">
        <f t="shared" si="763"/>
        <v>1978825.8807100023</v>
      </c>
      <c r="U207" s="34">
        <f t="shared" si="763"/>
        <v>1977620.9723900014</v>
      </c>
      <c r="V207" s="34">
        <f t="shared" si="763"/>
        <v>1976416.0640700008</v>
      </c>
      <c r="W207" s="34">
        <f t="shared" si="763"/>
        <v>1975211.1557499999</v>
      </c>
      <c r="X207" s="34">
        <f t="shared" si="763"/>
        <v>1974006.2474300019</v>
      </c>
      <c r="Y207" s="34">
        <f t="shared" si="763"/>
        <v>1430842.8077766681</v>
      </c>
      <c r="Z207" s="34">
        <f t="shared" si="763"/>
        <v>6074878.7039081901</v>
      </c>
      <c r="AA207" s="34">
        <f t="shared" si="763"/>
        <v>6072597.9190757088</v>
      </c>
      <c r="AB207" s="34">
        <f t="shared" si="763"/>
        <v>6070317.1342432285</v>
      </c>
      <c r="AC207" s="34">
        <f t="shared" si="763"/>
        <v>6068036.3494107509</v>
      </c>
      <c r="AD207" s="34">
        <f t="shared" si="763"/>
        <v>6065755.5645782705</v>
      </c>
      <c r="AE207" s="34">
        <f t="shared" si="763"/>
        <v>6060572.6964124572</v>
      </c>
      <c r="AF207" s="34">
        <f t="shared" si="763"/>
        <v>6058291.9115799768</v>
      </c>
      <c r="AG207" s="34">
        <f t="shared" si="763"/>
        <v>6056011.1267474964</v>
      </c>
      <c r="AH207" s="34">
        <f t="shared" si="763"/>
        <v>6053730.3419150151</v>
      </c>
      <c r="AI207" s="34">
        <f t="shared" si="763"/>
        <v>6051449.5570825348</v>
      </c>
      <c r="AJ207" s="34">
        <f t="shared" si="763"/>
        <v>8184373.3648340553</v>
      </c>
      <c r="AK207" s="34">
        <f t="shared" si="763"/>
        <v>8179190.4966682419</v>
      </c>
      <c r="AL207" s="104">
        <f t="shared" ref="AL207:BI207" si="764">AL196</f>
        <v>5170327.6107771061</v>
      </c>
      <c r="AM207" s="104">
        <f t="shared" si="764"/>
        <v>7302823.7062195428</v>
      </c>
      <c r="AN207" s="104">
        <f t="shared" si="764"/>
        <v>7300115.2090779748</v>
      </c>
      <c r="AO207" s="104">
        <f t="shared" si="764"/>
        <v>7297406.7119364105</v>
      </c>
      <c r="AP207" s="104">
        <f t="shared" si="764"/>
        <v>7294698.2147948463</v>
      </c>
      <c r="AQ207" s="104">
        <f t="shared" si="764"/>
        <v>7289087.6343199462</v>
      </c>
      <c r="AR207" s="104">
        <f t="shared" si="764"/>
        <v>7286379.1371783819</v>
      </c>
      <c r="AS207" s="104">
        <f t="shared" si="764"/>
        <v>7283670.6400368139</v>
      </c>
      <c r="AT207" s="104">
        <f t="shared" si="764"/>
        <v>7280962.1428952496</v>
      </c>
      <c r="AU207" s="104">
        <f t="shared" si="764"/>
        <v>7278253.6457536854</v>
      </c>
      <c r="AV207" s="104">
        <f t="shared" si="764"/>
        <v>7275545.1486121174</v>
      </c>
      <c r="AW207" s="104">
        <f t="shared" si="764"/>
        <v>7269934.568137221</v>
      </c>
      <c r="AX207" s="104">
        <f t="shared" si="764"/>
        <v>4221921.0306621036</v>
      </c>
      <c r="AY207" s="104">
        <f t="shared" si="764"/>
        <v>6353948.7811260866</v>
      </c>
      <c r="AZ207" s="104">
        <f t="shared" si="764"/>
        <v>6350771.9390060725</v>
      </c>
      <c r="BA207" s="104">
        <f t="shared" si="764"/>
        <v>6347595.0968860574</v>
      </c>
      <c r="BB207" s="104">
        <f t="shared" si="764"/>
        <v>6344418.2547660433</v>
      </c>
      <c r="BC207" s="104">
        <f t="shared" si="764"/>
        <v>6338339.3293126961</v>
      </c>
      <c r="BD207" s="104">
        <f t="shared" si="764"/>
        <v>6335162.487192682</v>
      </c>
      <c r="BE207" s="104">
        <f t="shared" si="764"/>
        <v>6331985.6450726669</v>
      </c>
      <c r="BF207" s="104">
        <f t="shared" si="764"/>
        <v>6328808.8029526528</v>
      </c>
      <c r="BG207" s="104">
        <f t="shared" si="764"/>
        <v>6325631.9608326387</v>
      </c>
      <c r="BH207" s="104">
        <f t="shared" si="764"/>
        <v>6322455.1187126236</v>
      </c>
      <c r="BI207" s="104">
        <f t="shared" si="764"/>
        <v>6319278.2765926095</v>
      </c>
    </row>
    <row r="208" spans="1:61" ht="15.75" customHeight="1" x14ac:dyDescent="0.35">
      <c r="A208" s="128" t="s">
        <v>196</v>
      </c>
      <c r="B208" s="77">
        <f t="shared" ref="B208:AK208" si="765">B206-B207</f>
        <v>-23715120</v>
      </c>
      <c r="C208" s="77">
        <f t="shared" si="765"/>
        <v>-21384515.666000001</v>
      </c>
      <c r="D208" s="77">
        <f t="shared" si="765"/>
        <v>-19367090.795000002</v>
      </c>
      <c r="E208" s="77">
        <f t="shared" si="765"/>
        <v>-16453045.815000001</v>
      </c>
      <c r="F208" s="77">
        <f t="shared" si="765"/>
        <v>-13097840.991999999</v>
      </c>
      <c r="G208" s="77">
        <f t="shared" si="765"/>
        <v>-8664601.5016666651</v>
      </c>
      <c r="H208" s="77">
        <f t="shared" si="765"/>
        <v>-8116193.2696666643</v>
      </c>
      <c r="I208" s="77">
        <f t="shared" si="765"/>
        <v>-8115235.0376666635</v>
      </c>
      <c r="J208" s="77">
        <f t="shared" si="765"/>
        <v>-8226776.8056666665</v>
      </c>
      <c r="K208" s="77">
        <f t="shared" si="765"/>
        <v>-8098318.5736666694</v>
      </c>
      <c r="L208" s="77">
        <f t="shared" si="765"/>
        <v>-8079135.3416666687</v>
      </c>
      <c r="M208" s="77">
        <f t="shared" si="765"/>
        <v>-8232193.7763333321</v>
      </c>
      <c r="N208" s="77">
        <f t="shared" si="765"/>
        <v>3693778.0545033352</v>
      </c>
      <c r="O208" s="77">
        <f t="shared" si="765"/>
        <v>3691540.3676233338</v>
      </c>
      <c r="P208" s="77">
        <f t="shared" si="765"/>
        <v>3689302.6807433371</v>
      </c>
      <c r="Q208" s="77">
        <f t="shared" si="765"/>
        <v>3687064.9938633358</v>
      </c>
      <c r="R208" s="77">
        <f t="shared" si="765"/>
        <v>3684827.306983334</v>
      </c>
      <c r="S208" s="77">
        <f t="shared" si="765"/>
        <v>3677200.0367700011</v>
      </c>
      <c r="T208" s="77">
        <f t="shared" si="765"/>
        <v>3674962.3498900048</v>
      </c>
      <c r="U208" s="77">
        <f t="shared" si="765"/>
        <v>3672724.663010003</v>
      </c>
      <c r="V208" s="77">
        <f t="shared" si="765"/>
        <v>3670486.9761300017</v>
      </c>
      <c r="W208" s="77">
        <f t="shared" si="765"/>
        <v>3668249.2892500004</v>
      </c>
      <c r="X208" s="77">
        <f t="shared" si="765"/>
        <v>3666011.6023700037</v>
      </c>
      <c r="Y208" s="77">
        <f t="shared" si="765"/>
        <v>2657279.5001566699</v>
      </c>
      <c r="Z208" s="77">
        <f t="shared" si="765"/>
        <v>11281917.592972353</v>
      </c>
      <c r="AA208" s="77">
        <f t="shared" si="765"/>
        <v>11277681.849712033</v>
      </c>
      <c r="AB208" s="77">
        <f t="shared" si="765"/>
        <v>11273446.106451713</v>
      </c>
      <c r="AC208" s="77">
        <f t="shared" si="765"/>
        <v>11269210.363191396</v>
      </c>
      <c r="AD208" s="77">
        <f t="shared" si="765"/>
        <v>11264974.619931074</v>
      </c>
      <c r="AE208" s="77">
        <f t="shared" si="765"/>
        <v>11255349.293337421</v>
      </c>
      <c r="AF208" s="77">
        <f t="shared" si="765"/>
        <v>11251113.550077099</v>
      </c>
      <c r="AG208" s="77">
        <f t="shared" si="765"/>
        <v>11246877.806816779</v>
      </c>
      <c r="AH208" s="77">
        <f t="shared" si="765"/>
        <v>11242642.063556459</v>
      </c>
      <c r="AI208" s="77">
        <f t="shared" si="765"/>
        <v>11238406.320296139</v>
      </c>
      <c r="AJ208" s="77">
        <f t="shared" si="765"/>
        <v>15199550.534691818</v>
      </c>
      <c r="AK208" s="77">
        <f t="shared" si="765"/>
        <v>15189925.208098166</v>
      </c>
      <c r="AL208" s="77">
        <f t="shared" ref="AL208:BI208" si="766">AL206-AL207</f>
        <v>9602036.9914431982</v>
      </c>
      <c r="AM208" s="77">
        <f t="shared" si="766"/>
        <v>13562386.882979151</v>
      </c>
      <c r="AN208" s="77">
        <f t="shared" si="766"/>
        <v>13557356.816859098</v>
      </c>
      <c r="AO208" s="77">
        <f t="shared" si="766"/>
        <v>13552326.750739049</v>
      </c>
      <c r="AP208" s="77">
        <f t="shared" si="766"/>
        <v>13547296.684619</v>
      </c>
      <c r="AQ208" s="77">
        <f t="shared" si="766"/>
        <v>13536877.035165615</v>
      </c>
      <c r="AR208" s="77">
        <f t="shared" si="766"/>
        <v>13531846.969045566</v>
      </c>
      <c r="AS208" s="77">
        <f t="shared" si="766"/>
        <v>13526816.902925514</v>
      </c>
      <c r="AT208" s="77">
        <f t="shared" si="766"/>
        <v>13521786.836805465</v>
      </c>
      <c r="AU208" s="77">
        <f t="shared" si="766"/>
        <v>13516756.770685416</v>
      </c>
      <c r="AV208" s="77">
        <f t="shared" si="766"/>
        <v>13511726.704565363</v>
      </c>
      <c r="AW208" s="77">
        <f t="shared" si="766"/>
        <v>13501307.055111982</v>
      </c>
      <c r="AX208" s="77">
        <f t="shared" si="766"/>
        <v>7840710.4855153346</v>
      </c>
      <c r="AY208" s="77">
        <f t="shared" si="766"/>
        <v>11800190.593519878</v>
      </c>
      <c r="AZ208" s="77">
        <f t="shared" si="766"/>
        <v>11794290.743868422</v>
      </c>
      <c r="BA208" s="77">
        <f t="shared" si="766"/>
        <v>11788390.894216966</v>
      </c>
      <c r="BB208" s="77">
        <f t="shared" si="766"/>
        <v>11782491.04456551</v>
      </c>
      <c r="BC208" s="77">
        <f t="shared" si="766"/>
        <v>11771201.611580722</v>
      </c>
      <c r="BD208" s="77">
        <f t="shared" si="766"/>
        <v>11765301.761929266</v>
      </c>
      <c r="BE208" s="77">
        <f t="shared" si="766"/>
        <v>11759401.912277812</v>
      </c>
      <c r="BF208" s="77">
        <f t="shared" si="766"/>
        <v>11753502.062626356</v>
      </c>
      <c r="BG208" s="77">
        <f t="shared" si="766"/>
        <v>11747602.2129749</v>
      </c>
      <c r="BH208" s="77">
        <f t="shared" si="766"/>
        <v>11741702.363323446</v>
      </c>
      <c r="BI208" s="77">
        <f t="shared" si="766"/>
        <v>11735802.51367199</v>
      </c>
    </row>
    <row r="209" spans="1:61" ht="15.75" customHeight="1" x14ac:dyDescent="0.35">
      <c r="A209" s="1"/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  <c r="AB209" s="53"/>
      <c r="AC209" s="53"/>
      <c r="AD209" s="53"/>
      <c r="AE209" s="53"/>
      <c r="AF209" s="53"/>
      <c r="AG209" s="53"/>
      <c r="AH209" s="53"/>
      <c r="AI209" s="53"/>
      <c r="AJ209" s="53"/>
      <c r="AK209" s="53"/>
    </row>
    <row r="210" spans="1:61" ht="15.75" customHeight="1" x14ac:dyDescent="0.35">
      <c r="A210" s="1"/>
      <c r="B210" s="34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  <c r="AB210" s="53"/>
      <c r="AC210" s="53"/>
      <c r="AD210" s="53"/>
      <c r="AE210" s="53"/>
      <c r="AF210" s="53"/>
      <c r="AG210" s="53"/>
      <c r="AH210" s="53"/>
      <c r="AI210" s="53"/>
      <c r="AJ210" s="53"/>
      <c r="AK210" s="53"/>
    </row>
    <row r="211" spans="1:61" ht="15.75" customHeight="1" x14ac:dyDescent="0.35">
      <c r="A211" s="71" t="s">
        <v>197</v>
      </c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  <c r="AB211" s="53"/>
      <c r="AC211" s="53"/>
      <c r="AD211" s="53"/>
      <c r="AE211" s="53"/>
      <c r="AF211" s="53"/>
      <c r="AG211" s="53"/>
      <c r="AH211" s="53"/>
      <c r="AI211" s="53"/>
      <c r="AJ211" s="53"/>
      <c r="AK211" s="53"/>
    </row>
    <row r="212" spans="1:61" ht="15.75" customHeight="1" x14ac:dyDescent="0.35">
      <c r="A212" s="140" t="s">
        <v>198</v>
      </c>
      <c r="B212" s="141">
        <f t="shared" ref="B212:AK212" si="767">B190</f>
        <v>15216400</v>
      </c>
      <c r="C212" s="141">
        <f t="shared" si="767"/>
        <v>14424212.833000001</v>
      </c>
      <c r="D212" s="141">
        <f t="shared" si="767"/>
        <v>15196757.897500001</v>
      </c>
      <c r="E212" s="141">
        <f t="shared" si="767"/>
        <v>16312662.907499999</v>
      </c>
      <c r="F212" s="141">
        <f t="shared" si="767"/>
        <v>19281852.995999999</v>
      </c>
      <c r="G212" s="141">
        <f t="shared" si="767"/>
        <v>20987598.250833333</v>
      </c>
      <c r="H212" s="141">
        <f t="shared" si="767"/>
        <v>22041380.134833332</v>
      </c>
      <c r="I212" s="141">
        <f t="shared" si="767"/>
        <v>22044074.518833332</v>
      </c>
      <c r="J212" s="141">
        <f t="shared" si="767"/>
        <v>19478018.902833335</v>
      </c>
      <c r="K212" s="141">
        <f t="shared" si="767"/>
        <v>22391963.286833335</v>
      </c>
      <c r="L212" s="141">
        <f t="shared" si="767"/>
        <v>22810795.170833334</v>
      </c>
      <c r="M212" s="141">
        <f t="shared" si="767"/>
        <v>19490247.888166666</v>
      </c>
      <c r="N212" s="141">
        <f t="shared" si="767"/>
        <v>27225648.765766665</v>
      </c>
      <c r="O212" s="141">
        <f t="shared" si="767"/>
        <v>27230543.563366666</v>
      </c>
      <c r="P212" s="141">
        <f t="shared" si="767"/>
        <v>27235438.360966668</v>
      </c>
      <c r="Q212" s="141">
        <f t="shared" si="767"/>
        <v>27240333.158566669</v>
      </c>
      <c r="R212" s="141">
        <f t="shared" si="767"/>
        <v>27245227.95616667</v>
      </c>
      <c r="S212" s="141">
        <f t="shared" si="767"/>
        <v>27254268.587099999</v>
      </c>
      <c r="T212" s="141">
        <f t="shared" si="767"/>
        <v>27259163.3847</v>
      </c>
      <c r="U212" s="141">
        <f t="shared" si="767"/>
        <v>27264058.182300001</v>
      </c>
      <c r="V212" s="141">
        <f t="shared" si="767"/>
        <v>27268952.979900002</v>
      </c>
      <c r="W212" s="141">
        <f t="shared" si="767"/>
        <v>27273847.777500004</v>
      </c>
      <c r="X212" s="141">
        <f t="shared" si="767"/>
        <v>27278742.575099997</v>
      </c>
      <c r="Y212" s="141">
        <f t="shared" si="767"/>
        <v>28057863.846033335</v>
      </c>
      <c r="Z212" s="141">
        <f t="shared" si="767"/>
        <v>31181745.847559728</v>
      </c>
      <c r="AA212" s="141">
        <f t="shared" si="767"/>
        <v>31188177.611606129</v>
      </c>
      <c r="AB212" s="141">
        <f t="shared" si="767"/>
        <v>31194609.375652529</v>
      </c>
      <c r="AC212" s="141">
        <f t="shared" si="767"/>
        <v>31201041.13969893</v>
      </c>
      <c r="AD212" s="141">
        <f t="shared" si="767"/>
        <v>31207472.903745331</v>
      </c>
      <c r="AE212" s="141">
        <f t="shared" si="767"/>
        <v>31218050.50112506</v>
      </c>
      <c r="AF212" s="141">
        <f t="shared" si="767"/>
        <v>31224482.265171461</v>
      </c>
      <c r="AG212" s="141">
        <f t="shared" si="767"/>
        <v>31230914.029217862</v>
      </c>
      <c r="AH212" s="141">
        <f t="shared" si="767"/>
        <v>31237345.793264262</v>
      </c>
      <c r="AI212" s="141">
        <f t="shared" si="767"/>
        <v>31243777.557310663</v>
      </c>
      <c r="AJ212" s="141">
        <f t="shared" si="767"/>
        <v>28199917.046237066</v>
      </c>
      <c r="AK212" s="141">
        <f t="shared" si="767"/>
        <v>28210494.643616796</v>
      </c>
      <c r="AL212" s="141">
        <f t="shared" ref="AL212:BI212" si="768">AL190</f>
        <v>32512043.694889847</v>
      </c>
      <c r="AM212" s="141">
        <f t="shared" si="768"/>
        <v>29468794.201400653</v>
      </c>
      <c r="AN212" s="141">
        <f t="shared" si="768"/>
        <v>29475836.983031467</v>
      </c>
      <c r="AO212" s="141">
        <f t="shared" si="768"/>
        <v>29482879.764662273</v>
      </c>
      <c r="AP212" s="141">
        <f t="shared" si="768"/>
        <v>29489922.54629308</v>
      </c>
      <c r="AQ212" s="141">
        <f t="shared" si="768"/>
        <v>29501111.161257222</v>
      </c>
      <c r="AR212" s="141">
        <f t="shared" si="768"/>
        <v>29508153.942888029</v>
      </c>
      <c r="AS212" s="141">
        <f t="shared" si="768"/>
        <v>29515196.724518836</v>
      </c>
      <c r="AT212" s="141">
        <f t="shared" si="768"/>
        <v>29522239.506149642</v>
      </c>
      <c r="AU212" s="141">
        <f t="shared" si="768"/>
        <v>29529282.287780449</v>
      </c>
      <c r="AV212" s="141">
        <f t="shared" si="768"/>
        <v>29536325.069411263</v>
      </c>
      <c r="AW212" s="141">
        <f t="shared" si="768"/>
        <v>29547513.684375398</v>
      </c>
      <c r="AX212" s="141">
        <f t="shared" si="768"/>
        <v>33904992.237911284</v>
      </c>
      <c r="AY212" s="141">
        <f t="shared" si="768"/>
        <v>30862411.808677018</v>
      </c>
      <c r="AZ212" s="141">
        <f t="shared" si="768"/>
        <v>30870123.654562756</v>
      </c>
      <c r="BA212" s="141">
        <f t="shared" si="768"/>
        <v>30877835.500448488</v>
      </c>
      <c r="BB212" s="141">
        <f t="shared" si="768"/>
        <v>30885547.346334226</v>
      </c>
      <c r="BC212" s="141">
        <f t="shared" si="768"/>
        <v>30897405.025553294</v>
      </c>
      <c r="BD212" s="141">
        <f t="shared" si="768"/>
        <v>30905116.871439025</v>
      </c>
      <c r="BE212" s="141">
        <f t="shared" si="768"/>
        <v>30912828.717324764</v>
      </c>
      <c r="BF212" s="141">
        <f t="shared" si="768"/>
        <v>30920540.563210495</v>
      </c>
      <c r="BG212" s="141">
        <f t="shared" si="768"/>
        <v>30928252.409096234</v>
      </c>
      <c r="BH212" s="141">
        <f t="shared" si="768"/>
        <v>30935964.254981965</v>
      </c>
      <c r="BI212" s="141">
        <f t="shared" si="768"/>
        <v>30943676.100867704</v>
      </c>
    </row>
    <row r="213" spans="1:61" ht="15.75" customHeight="1" x14ac:dyDescent="0.35">
      <c r="A213" s="134" t="s">
        <v>199</v>
      </c>
      <c r="B213" s="135">
        <f t="shared" ref="B213:AK213" si="769">B231</f>
        <v>112892113.33333334</v>
      </c>
      <c r="C213" s="135">
        <f t="shared" si="769"/>
        <v>91854881.873666659</v>
      </c>
      <c r="D213" s="135">
        <f t="shared" si="769"/>
        <v>71380717.069166675</v>
      </c>
      <c r="E213" s="135">
        <f t="shared" si="769"/>
        <v>53200931.525833324</v>
      </c>
      <c r="F213" s="135">
        <f t="shared" si="769"/>
        <v>36024373.483999997</v>
      </c>
      <c r="G213" s="135">
        <f t="shared" si="769"/>
        <v>24036610.31583333</v>
      </c>
      <c r="H213" s="135">
        <f t="shared" si="769"/>
        <v>14269084.685166657</v>
      </c>
      <c r="I213" s="135">
        <f t="shared" si="769"/>
        <v>5862210.2211666629</v>
      </c>
      <c r="J213" s="135">
        <f t="shared" si="769"/>
        <v>442932.75716665387</v>
      </c>
      <c r="K213" s="135">
        <f t="shared" si="769"/>
        <v>0</v>
      </c>
      <c r="L213" s="135">
        <f t="shared" si="769"/>
        <v>0</v>
      </c>
      <c r="M213" s="135">
        <f t="shared" si="769"/>
        <v>0</v>
      </c>
      <c r="N213" s="135">
        <f t="shared" si="769"/>
        <v>0</v>
      </c>
      <c r="O213" s="135">
        <f t="shared" si="769"/>
        <v>0</v>
      </c>
      <c r="P213" s="135">
        <f t="shared" si="769"/>
        <v>0</v>
      </c>
      <c r="Q213" s="135">
        <f t="shared" si="769"/>
        <v>0</v>
      </c>
      <c r="R213" s="135">
        <f t="shared" si="769"/>
        <v>0</v>
      </c>
      <c r="S213" s="135">
        <f t="shared" si="769"/>
        <v>0</v>
      </c>
      <c r="T213" s="135">
        <f t="shared" si="769"/>
        <v>0</v>
      </c>
      <c r="U213" s="135">
        <f t="shared" si="769"/>
        <v>0</v>
      </c>
      <c r="V213" s="135">
        <f t="shared" si="769"/>
        <v>0</v>
      </c>
      <c r="W213" s="135">
        <f t="shared" si="769"/>
        <v>0</v>
      </c>
      <c r="X213" s="135">
        <f t="shared" si="769"/>
        <v>0</v>
      </c>
      <c r="Y213" s="135">
        <f t="shared" si="769"/>
        <v>810554.92619335651</v>
      </c>
      <c r="Z213" s="135">
        <f t="shared" si="769"/>
        <v>6856015.5298307836</v>
      </c>
      <c r="AA213" s="135">
        <f t="shared" si="769"/>
        <v>17579467.238180675</v>
      </c>
      <c r="AB213" s="135">
        <f t="shared" si="769"/>
        <v>28311546.731363043</v>
      </c>
      <c r="AC213" s="135">
        <f t="shared" si="769"/>
        <v>39052254.009377904</v>
      </c>
      <c r="AD213" s="135">
        <f t="shared" si="769"/>
        <v>49801589.072225243</v>
      </c>
      <c r="AE213" s="135">
        <f t="shared" si="769"/>
        <v>60060808.169905066</v>
      </c>
      <c r="AF213" s="135">
        <f t="shared" si="769"/>
        <v>70830300.885750696</v>
      </c>
      <c r="AG213" s="135">
        <f t="shared" si="769"/>
        <v>81608421.386428818</v>
      </c>
      <c r="AH213" s="135">
        <f t="shared" si="769"/>
        <v>92395169.671939418</v>
      </c>
      <c r="AI213" s="135">
        <f t="shared" si="769"/>
        <v>103190545.74228249</v>
      </c>
      <c r="AJ213" s="135">
        <f t="shared" si="769"/>
        <v>121010221.83023404</v>
      </c>
      <c r="AK213" s="135">
        <f t="shared" si="769"/>
        <v>135289489.67789808</v>
      </c>
      <c r="AL213" s="135">
        <f t="shared" ref="AL213:BI213" si="770">AL231</f>
        <v>140794665.59974647</v>
      </c>
      <c r="AM213" s="135">
        <f t="shared" si="770"/>
        <v>156952571.22955471</v>
      </c>
      <c r="AN213" s="135">
        <f t="shared" si="770"/>
        <v>170069240.08138448</v>
      </c>
      <c r="AO213" s="135">
        <f t="shared" si="770"/>
        <v>183194964.43035585</v>
      </c>
      <c r="AP213" s="135">
        <f t="shared" si="770"/>
        <v>196329744.27646872</v>
      </c>
      <c r="AQ213" s="135">
        <f t="shared" si="770"/>
        <v>208974835.86972317</v>
      </c>
      <c r="AR213" s="135">
        <f t="shared" si="770"/>
        <v>222130628.79345256</v>
      </c>
      <c r="AS213" s="135">
        <f t="shared" si="770"/>
        <v>235295477.21432355</v>
      </c>
      <c r="AT213" s="135">
        <f t="shared" si="770"/>
        <v>248469381.13233605</v>
      </c>
      <c r="AU213" s="135">
        <f t="shared" si="770"/>
        <v>261652340.54749009</v>
      </c>
      <c r="AV213" s="135">
        <f t="shared" si="770"/>
        <v>274844355.4597857</v>
      </c>
      <c r="AW213" s="135">
        <f t="shared" si="770"/>
        <v>287546682.11922294</v>
      </c>
      <c r="AX213" s="135">
        <f t="shared" si="770"/>
        <v>291341262.54327202</v>
      </c>
      <c r="AY213" s="135">
        <f t="shared" si="770"/>
        <v>305844301.45826721</v>
      </c>
      <c r="AZ213" s="135">
        <f t="shared" si="770"/>
        <v>317306571.9402625</v>
      </c>
      <c r="BA213" s="135">
        <f t="shared" si="770"/>
        <v>328778366.26437771</v>
      </c>
      <c r="BB213" s="135">
        <f t="shared" si="770"/>
        <v>340259684.43061304</v>
      </c>
      <c r="BC213" s="135">
        <f t="shared" si="770"/>
        <v>351251782.6889683</v>
      </c>
      <c r="BD213" s="135">
        <f t="shared" si="770"/>
        <v>362755050.62277687</v>
      </c>
      <c r="BE213" s="135">
        <f t="shared" si="770"/>
        <v>374267842.39870554</v>
      </c>
      <c r="BF213" s="135">
        <f t="shared" si="770"/>
        <v>385790158.01675427</v>
      </c>
      <c r="BG213" s="135">
        <f t="shared" si="770"/>
        <v>397321997.47692293</v>
      </c>
      <c r="BH213" s="135">
        <f t="shared" si="770"/>
        <v>408863360.77921164</v>
      </c>
      <c r="BI213" s="135">
        <f t="shared" si="770"/>
        <v>420414247.92362034</v>
      </c>
    </row>
    <row r="214" spans="1:61" ht="15.75" customHeight="1" x14ac:dyDescent="0.35">
      <c r="A214" s="134" t="s">
        <v>161</v>
      </c>
      <c r="B214" s="135">
        <f t="shared" ref="B214:AK214" si="771">B142</f>
        <v>311850.00000000006</v>
      </c>
      <c r="C214" s="135">
        <f t="shared" si="771"/>
        <v>784473.00000000012</v>
      </c>
      <c r="D214" s="135">
        <f t="shared" si="771"/>
        <v>1140724.5000000002</v>
      </c>
      <c r="E214" s="135">
        <f t="shared" si="771"/>
        <v>1655310.0000000002</v>
      </c>
      <c r="F214" s="135">
        <f t="shared" si="771"/>
        <v>2584668.5000000005</v>
      </c>
      <c r="G214" s="135">
        <f t="shared" si="771"/>
        <v>3369141.5000000005</v>
      </c>
      <c r="H214" s="135">
        <f t="shared" si="771"/>
        <v>3634104.0000000005</v>
      </c>
      <c r="I214" s="135">
        <f t="shared" si="771"/>
        <v>3634104.0000000005</v>
      </c>
      <c r="J214" s="135">
        <f t="shared" si="771"/>
        <v>3109104.0000000005</v>
      </c>
      <c r="K214" s="135">
        <f t="shared" si="771"/>
        <v>3704104.0000000005</v>
      </c>
      <c r="L214" s="135">
        <f t="shared" si="771"/>
        <v>3789154.0000000005</v>
      </c>
      <c r="M214" s="135">
        <f t="shared" si="771"/>
        <v>3109104.0000000005</v>
      </c>
      <c r="N214" s="135">
        <f t="shared" si="771"/>
        <v>7558803</v>
      </c>
      <c r="O214" s="135">
        <f t="shared" si="771"/>
        <v>7558803</v>
      </c>
      <c r="P214" s="135">
        <f t="shared" si="771"/>
        <v>7558803</v>
      </c>
      <c r="Q214" s="135">
        <f t="shared" si="771"/>
        <v>7558803</v>
      </c>
      <c r="R214" s="135">
        <f t="shared" si="771"/>
        <v>7558803</v>
      </c>
      <c r="S214" s="135">
        <f t="shared" si="771"/>
        <v>7558803</v>
      </c>
      <c r="T214" s="135">
        <f t="shared" si="771"/>
        <v>7558803</v>
      </c>
      <c r="U214" s="135">
        <f t="shared" si="771"/>
        <v>7558803</v>
      </c>
      <c r="V214" s="135">
        <f t="shared" si="771"/>
        <v>7558803</v>
      </c>
      <c r="W214" s="135">
        <f t="shared" si="771"/>
        <v>7558803</v>
      </c>
      <c r="X214" s="135">
        <f t="shared" si="771"/>
        <v>7558803</v>
      </c>
      <c r="Y214" s="135">
        <f t="shared" si="771"/>
        <v>7558803</v>
      </c>
      <c r="Z214" s="135">
        <f t="shared" si="771"/>
        <v>9331060.0823999997</v>
      </c>
      <c r="AA214" s="135">
        <f t="shared" si="771"/>
        <v>9331060.0823999997</v>
      </c>
      <c r="AB214" s="135">
        <f t="shared" si="771"/>
        <v>9331060.0823999997</v>
      </c>
      <c r="AC214" s="135">
        <f t="shared" si="771"/>
        <v>9331060.0823999997</v>
      </c>
      <c r="AD214" s="135">
        <f t="shared" si="771"/>
        <v>9331060.0823999997</v>
      </c>
      <c r="AE214" s="135">
        <f t="shared" si="771"/>
        <v>9331060.0823999997</v>
      </c>
      <c r="AF214" s="135">
        <f t="shared" si="771"/>
        <v>9331060.0823999997</v>
      </c>
      <c r="AG214" s="135">
        <f t="shared" si="771"/>
        <v>9331060.0823999997</v>
      </c>
      <c r="AH214" s="135">
        <f t="shared" si="771"/>
        <v>9331060.0823999997</v>
      </c>
      <c r="AI214" s="135">
        <f t="shared" si="771"/>
        <v>9331060.0823999997</v>
      </c>
      <c r="AJ214" s="135">
        <f t="shared" si="771"/>
        <v>9331060.0823999997</v>
      </c>
      <c r="AK214" s="135">
        <f t="shared" si="771"/>
        <v>9331060.0823999997</v>
      </c>
      <c r="AL214" s="135">
        <f t="shared" ref="AL214:BI214" si="772">AL142</f>
        <v>8664555.7907999996</v>
      </c>
      <c r="AM214" s="135">
        <f t="shared" si="772"/>
        <v>8664555.7907999996</v>
      </c>
      <c r="AN214" s="135">
        <f t="shared" si="772"/>
        <v>8664555.7907999996</v>
      </c>
      <c r="AO214" s="135">
        <f t="shared" si="772"/>
        <v>8664555.7907999996</v>
      </c>
      <c r="AP214" s="135">
        <f t="shared" si="772"/>
        <v>8664555.7907999996</v>
      </c>
      <c r="AQ214" s="135">
        <f t="shared" si="772"/>
        <v>8664555.7907999996</v>
      </c>
      <c r="AR214" s="135">
        <f t="shared" si="772"/>
        <v>8664555.7907999996</v>
      </c>
      <c r="AS214" s="135">
        <f t="shared" si="772"/>
        <v>8664555.7907999996</v>
      </c>
      <c r="AT214" s="135">
        <f t="shared" si="772"/>
        <v>8664555.7907999996</v>
      </c>
      <c r="AU214" s="135">
        <f t="shared" si="772"/>
        <v>8664555.7907999996</v>
      </c>
      <c r="AV214" s="135">
        <f t="shared" si="772"/>
        <v>8664555.7907999996</v>
      </c>
      <c r="AW214" s="135">
        <f t="shared" si="772"/>
        <v>8664555.7907999996</v>
      </c>
      <c r="AX214" s="135">
        <f t="shared" si="772"/>
        <v>7998051.4992000014</v>
      </c>
      <c r="AY214" s="135">
        <f t="shared" si="772"/>
        <v>7998051.4992000014</v>
      </c>
      <c r="AZ214" s="135">
        <f t="shared" si="772"/>
        <v>7998051.4992000014</v>
      </c>
      <c r="BA214" s="135">
        <f t="shared" si="772"/>
        <v>7998051.4992000014</v>
      </c>
      <c r="BB214" s="135">
        <f t="shared" si="772"/>
        <v>7998051.4992000014</v>
      </c>
      <c r="BC214" s="135">
        <f t="shared" si="772"/>
        <v>7998051.4992000014</v>
      </c>
      <c r="BD214" s="135">
        <f t="shared" si="772"/>
        <v>7998051.4992000014</v>
      </c>
      <c r="BE214" s="135">
        <f t="shared" si="772"/>
        <v>7998051.4992000014</v>
      </c>
      <c r="BF214" s="135">
        <f t="shared" si="772"/>
        <v>7998051.4992000014</v>
      </c>
      <c r="BG214" s="135">
        <f t="shared" si="772"/>
        <v>7998051.4992000014</v>
      </c>
      <c r="BH214" s="135">
        <f t="shared" si="772"/>
        <v>7998051.4992000014</v>
      </c>
      <c r="BI214" s="135">
        <f t="shared" si="772"/>
        <v>7998051.4992000014</v>
      </c>
    </row>
    <row r="215" spans="1:61" ht="15.75" customHeight="1" x14ac:dyDescent="0.35">
      <c r="A215" s="134" t="s">
        <v>162</v>
      </c>
      <c r="B215" s="135">
        <f t="shared" ref="B215:AK215" si="773">B143</f>
        <v>153016.66666666666</v>
      </c>
      <c r="C215" s="135">
        <f t="shared" si="773"/>
        <v>333576.33333333331</v>
      </c>
      <c r="D215" s="135">
        <f t="shared" si="773"/>
        <v>485062.83333333331</v>
      </c>
      <c r="E215" s="135">
        <f t="shared" si="773"/>
        <v>703876.66666666663</v>
      </c>
      <c r="F215" s="135">
        <f t="shared" si="773"/>
        <v>950233.5</v>
      </c>
      <c r="G215" s="135">
        <f t="shared" si="773"/>
        <v>1283809.8333333333</v>
      </c>
      <c r="H215" s="135">
        <f t="shared" si="773"/>
        <v>1322064</v>
      </c>
      <c r="I215" s="135">
        <f t="shared" si="773"/>
        <v>1322064</v>
      </c>
      <c r="J215" s="135">
        <f t="shared" si="773"/>
        <v>1322064</v>
      </c>
      <c r="K215" s="135">
        <f t="shared" si="773"/>
        <v>1322064</v>
      </c>
      <c r="L215" s="135">
        <f t="shared" si="773"/>
        <v>1322064</v>
      </c>
      <c r="M215" s="135">
        <f t="shared" si="773"/>
        <v>1322064</v>
      </c>
      <c r="N215" s="135">
        <f t="shared" si="773"/>
        <v>2203440</v>
      </c>
      <c r="O215" s="135">
        <f t="shared" si="773"/>
        <v>2203440</v>
      </c>
      <c r="P215" s="135">
        <f t="shared" si="773"/>
        <v>2203440</v>
      </c>
      <c r="Q215" s="135">
        <f t="shared" si="773"/>
        <v>2203440</v>
      </c>
      <c r="R215" s="135">
        <f t="shared" si="773"/>
        <v>2203440</v>
      </c>
      <c r="S215" s="135">
        <f t="shared" si="773"/>
        <v>2203440</v>
      </c>
      <c r="T215" s="135">
        <f t="shared" si="773"/>
        <v>2203440</v>
      </c>
      <c r="U215" s="135">
        <f t="shared" si="773"/>
        <v>2203440</v>
      </c>
      <c r="V215" s="135">
        <f t="shared" si="773"/>
        <v>2203440</v>
      </c>
      <c r="W215" s="135">
        <f t="shared" si="773"/>
        <v>2203440</v>
      </c>
      <c r="X215" s="135">
        <f t="shared" si="773"/>
        <v>2203440</v>
      </c>
      <c r="Y215" s="135">
        <f t="shared" si="773"/>
        <v>2203440</v>
      </c>
      <c r="Z215" s="135">
        <f t="shared" si="773"/>
        <v>2644128</v>
      </c>
      <c r="AA215" s="135">
        <f t="shared" si="773"/>
        <v>2644128</v>
      </c>
      <c r="AB215" s="135">
        <f t="shared" si="773"/>
        <v>2644128</v>
      </c>
      <c r="AC215" s="135">
        <f t="shared" si="773"/>
        <v>2644128</v>
      </c>
      <c r="AD215" s="135">
        <f t="shared" si="773"/>
        <v>2644128</v>
      </c>
      <c r="AE215" s="135">
        <f t="shared" si="773"/>
        <v>2644128</v>
      </c>
      <c r="AF215" s="135">
        <f t="shared" si="773"/>
        <v>2644128</v>
      </c>
      <c r="AG215" s="135">
        <f t="shared" si="773"/>
        <v>2644128</v>
      </c>
      <c r="AH215" s="135">
        <f t="shared" si="773"/>
        <v>2644128</v>
      </c>
      <c r="AI215" s="135">
        <f t="shared" si="773"/>
        <v>2644128</v>
      </c>
      <c r="AJ215" s="135">
        <f t="shared" si="773"/>
        <v>2644128</v>
      </c>
      <c r="AK215" s="135">
        <f t="shared" si="773"/>
        <v>2644128</v>
      </c>
      <c r="AL215" s="135">
        <f t="shared" ref="AL215:BI215" si="774">AL143</f>
        <v>2644128</v>
      </c>
      <c r="AM215" s="135">
        <f t="shared" si="774"/>
        <v>2644128</v>
      </c>
      <c r="AN215" s="135">
        <f t="shared" si="774"/>
        <v>2644128</v>
      </c>
      <c r="AO215" s="135">
        <f t="shared" si="774"/>
        <v>2644128</v>
      </c>
      <c r="AP215" s="135">
        <f t="shared" si="774"/>
        <v>2644128</v>
      </c>
      <c r="AQ215" s="135">
        <f t="shared" si="774"/>
        <v>2644128</v>
      </c>
      <c r="AR215" s="135">
        <f t="shared" si="774"/>
        <v>2644128</v>
      </c>
      <c r="AS215" s="135">
        <f t="shared" si="774"/>
        <v>2644128</v>
      </c>
      <c r="AT215" s="135">
        <f t="shared" si="774"/>
        <v>2644128</v>
      </c>
      <c r="AU215" s="135">
        <f t="shared" si="774"/>
        <v>2644128</v>
      </c>
      <c r="AV215" s="135">
        <f t="shared" si="774"/>
        <v>2644128</v>
      </c>
      <c r="AW215" s="135">
        <f t="shared" si="774"/>
        <v>2644128</v>
      </c>
      <c r="AX215" s="135">
        <f t="shared" si="774"/>
        <v>2644128</v>
      </c>
      <c r="AY215" s="135">
        <f t="shared" si="774"/>
        <v>2644128</v>
      </c>
      <c r="AZ215" s="135">
        <f t="shared" si="774"/>
        <v>2644128</v>
      </c>
      <c r="BA215" s="135">
        <f t="shared" si="774"/>
        <v>2644128</v>
      </c>
      <c r="BB215" s="135">
        <f t="shared" si="774"/>
        <v>2644128</v>
      </c>
      <c r="BC215" s="135">
        <f t="shared" si="774"/>
        <v>2644128</v>
      </c>
      <c r="BD215" s="135">
        <f t="shared" si="774"/>
        <v>2644128</v>
      </c>
      <c r="BE215" s="135">
        <f t="shared" si="774"/>
        <v>2644128</v>
      </c>
      <c r="BF215" s="135">
        <f t="shared" si="774"/>
        <v>2644128</v>
      </c>
      <c r="BG215" s="135">
        <f t="shared" si="774"/>
        <v>2644128</v>
      </c>
      <c r="BH215" s="135">
        <f t="shared" si="774"/>
        <v>2644128</v>
      </c>
      <c r="BI215" s="135">
        <f t="shared" si="774"/>
        <v>2644128</v>
      </c>
    </row>
    <row r="216" spans="1:61" ht="15.75" customHeight="1" x14ac:dyDescent="0.35">
      <c r="A216" s="134" t="s">
        <v>200</v>
      </c>
      <c r="B216" s="135">
        <f t="shared" ref="B216:AK216" si="775">B161</f>
        <v>17021500</v>
      </c>
      <c r="C216" s="135">
        <f t="shared" si="775"/>
        <v>16813220.294</v>
      </c>
      <c r="D216" s="135">
        <f t="shared" si="775"/>
        <v>16640011.239</v>
      </c>
      <c r="E216" s="135">
        <f t="shared" si="775"/>
        <v>16517446.623999998</v>
      </c>
      <c r="F216" s="135">
        <f t="shared" si="775"/>
        <v>16451258.252</v>
      </c>
      <c r="G216" s="135">
        <f t="shared" si="775"/>
        <v>16950625.330333333</v>
      </c>
      <c r="H216" s="135">
        <f t="shared" si="775"/>
        <v>16956459.140666667</v>
      </c>
      <c r="I216" s="135">
        <f t="shared" si="775"/>
        <v>16956904.182999998</v>
      </c>
      <c r="J216" s="135">
        <f t="shared" si="775"/>
        <v>16951960.45733333</v>
      </c>
      <c r="K216" s="135">
        <f t="shared" si="775"/>
        <v>16941627.963666663</v>
      </c>
      <c r="L216" s="135">
        <f t="shared" si="775"/>
        <v>16925906.701999992</v>
      </c>
      <c r="M216" s="135">
        <f t="shared" si="775"/>
        <v>17394005.005666658</v>
      </c>
      <c r="N216" s="135">
        <f t="shared" si="775"/>
        <v>17618863.346133325</v>
      </c>
      <c r="O216" s="135">
        <f t="shared" si="775"/>
        <v>17833932.091399994</v>
      </c>
      <c r="P216" s="135">
        <f t="shared" si="775"/>
        <v>18039211.241466664</v>
      </c>
      <c r="Q216" s="135">
        <f t="shared" si="775"/>
        <v>18234700.796333328</v>
      </c>
      <c r="R216" s="135">
        <f t="shared" si="775"/>
        <v>18420400.755999997</v>
      </c>
      <c r="S216" s="135">
        <f t="shared" si="775"/>
        <v>19085519.4538</v>
      </c>
      <c r="T216" s="135">
        <f t="shared" si="775"/>
        <v>19243348.556400001</v>
      </c>
      <c r="U216" s="135">
        <f t="shared" si="775"/>
        <v>19391388.0638</v>
      </c>
      <c r="V216" s="135">
        <f t="shared" si="775"/>
        <v>19529637.976000004</v>
      </c>
      <c r="W216" s="135">
        <f t="shared" si="775"/>
        <v>19658098.293000001</v>
      </c>
      <c r="X216" s="135">
        <f t="shared" si="775"/>
        <v>19776769.014800005</v>
      </c>
      <c r="Y216" s="135">
        <f t="shared" si="775"/>
        <v>20374858.474733338</v>
      </c>
      <c r="Z216" s="135">
        <f t="shared" si="775"/>
        <v>20647020.380141873</v>
      </c>
      <c r="AA216" s="135">
        <f t="shared" si="775"/>
        <v>20906318.757457606</v>
      </c>
      <c r="AB216" s="135">
        <f t="shared" si="775"/>
        <v>21152753.606680542</v>
      </c>
      <c r="AC216" s="135">
        <f t="shared" si="775"/>
        <v>21386324.927810676</v>
      </c>
      <c r="AD216" s="135">
        <f t="shared" si="775"/>
        <v>21607032.720848009</v>
      </c>
      <c r="AE216" s="135">
        <f t="shared" si="775"/>
        <v>22304085.319125876</v>
      </c>
      <c r="AF216" s="135">
        <f t="shared" si="775"/>
        <v>22490774.389310941</v>
      </c>
      <c r="AG216" s="135">
        <f t="shared" si="775"/>
        <v>22664599.931403205</v>
      </c>
      <c r="AH216" s="135">
        <f t="shared" si="775"/>
        <v>22825561.945402667</v>
      </c>
      <c r="AI216" s="135">
        <f t="shared" si="775"/>
        <v>22973660.431309331</v>
      </c>
      <c r="AJ216" s="135">
        <f t="shared" si="775"/>
        <v>23108895.389123194</v>
      </c>
      <c r="AK216" s="135">
        <f t="shared" si="775"/>
        <v>23720475.152177595</v>
      </c>
      <c r="AL216" s="135">
        <f t="shared" ref="AL216:BI216" si="776">AL161</f>
        <v>23893791.462099336</v>
      </c>
      <c r="AM216" s="135">
        <f t="shared" si="776"/>
        <v>24053022.208759464</v>
      </c>
      <c r="AN216" s="135">
        <f t="shared" si="776"/>
        <v>24198167.392157976</v>
      </c>
      <c r="AO216" s="135">
        <f t="shared" si="776"/>
        <v>24329227.01229487</v>
      </c>
      <c r="AP216" s="135">
        <f t="shared" si="776"/>
        <v>24446201.069170147</v>
      </c>
      <c r="AQ216" s="135">
        <f t="shared" si="776"/>
        <v>25038297.896117143</v>
      </c>
      <c r="AR216" s="135">
        <f t="shared" si="776"/>
        <v>25118809.159802523</v>
      </c>
      <c r="AS216" s="135">
        <f t="shared" si="776"/>
        <v>25185234.860226288</v>
      </c>
      <c r="AT216" s="135">
        <f t="shared" si="776"/>
        <v>25237574.997388437</v>
      </c>
      <c r="AU216" s="135">
        <f t="shared" si="776"/>
        <v>25275829.571288969</v>
      </c>
      <c r="AV216" s="135">
        <f t="shared" si="776"/>
        <v>25299998.581927884</v>
      </c>
      <c r="AW216" s="135">
        <f t="shared" si="776"/>
        <v>25799290.362638518</v>
      </c>
      <c r="AX216" s="135">
        <f t="shared" si="776"/>
        <v>25865946.162168894</v>
      </c>
      <c r="AY216" s="135">
        <f t="shared" si="776"/>
        <v>25917178.2699278</v>
      </c>
      <c r="AZ216" s="135">
        <f t="shared" si="776"/>
        <v>25952986.685915235</v>
      </c>
      <c r="BA216" s="135">
        <f t="shared" si="776"/>
        <v>25973371.410131205</v>
      </c>
      <c r="BB216" s="135">
        <f t="shared" si="776"/>
        <v>25978332.442575704</v>
      </c>
      <c r="BC216" s="135">
        <f t="shared" si="776"/>
        <v>26457078.116582066</v>
      </c>
      <c r="BD216" s="135">
        <f t="shared" si="776"/>
        <v>26422900.098816957</v>
      </c>
      <c r="BE216" s="135">
        <f t="shared" si="776"/>
        <v>26373298.389280379</v>
      </c>
      <c r="BF216" s="135">
        <f t="shared" si="776"/>
        <v>26308272.987972334</v>
      </c>
      <c r="BG216" s="135">
        <f t="shared" si="776"/>
        <v>26227823.894892819</v>
      </c>
      <c r="BH216" s="135">
        <f t="shared" si="776"/>
        <v>26131951.110041834</v>
      </c>
      <c r="BI216" s="135">
        <f t="shared" si="776"/>
        <v>26020654.63341938</v>
      </c>
    </row>
    <row r="217" spans="1:61" ht="15.75" customHeight="1" x14ac:dyDescent="0.35">
      <c r="A217" s="142" t="s">
        <v>201</v>
      </c>
      <c r="B217" s="143">
        <f t="shared" ref="B217:AK217" si="777">SUM(B212:B216)</f>
        <v>145594880</v>
      </c>
      <c r="C217" s="143">
        <f t="shared" si="777"/>
        <v>124210364.33399999</v>
      </c>
      <c r="D217" s="143">
        <f t="shared" si="777"/>
        <v>104843273.539</v>
      </c>
      <c r="E217" s="143">
        <f t="shared" si="777"/>
        <v>88390227.723999992</v>
      </c>
      <c r="F217" s="143">
        <f t="shared" si="777"/>
        <v>75292386.731999993</v>
      </c>
      <c r="G217" s="143">
        <f t="shared" si="777"/>
        <v>66627785.230333328</v>
      </c>
      <c r="H217" s="143">
        <f t="shared" si="777"/>
        <v>58223091.960666656</v>
      </c>
      <c r="I217" s="143">
        <f t="shared" si="777"/>
        <v>49819356.922999993</v>
      </c>
      <c r="J217" s="143">
        <f t="shared" si="777"/>
        <v>41304080.117333323</v>
      </c>
      <c r="K217" s="143">
        <f t="shared" si="777"/>
        <v>44359759.250499994</v>
      </c>
      <c r="L217" s="143">
        <f t="shared" si="777"/>
        <v>44847919.872833326</v>
      </c>
      <c r="M217" s="143">
        <f t="shared" si="777"/>
        <v>41315420.893833324</v>
      </c>
      <c r="N217" s="143">
        <f t="shared" si="777"/>
        <v>54606755.111899987</v>
      </c>
      <c r="O217" s="143">
        <f t="shared" si="777"/>
        <v>54826718.654766664</v>
      </c>
      <c r="P217" s="143">
        <f t="shared" si="777"/>
        <v>55036892.602433331</v>
      </c>
      <c r="Q217" s="143">
        <f t="shared" si="777"/>
        <v>55237276.954899997</v>
      </c>
      <c r="R217" s="143">
        <f t="shared" si="777"/>
        <v>55427871.712166667</v>
      </c>
      <c r="S217" s="143">
        <f t="shared" si="777"/>
        <v>56102031.040899999</v>
      </c>
      <c r="T217" s="143">
        <f t="shared" si="777"/>
        <v>56264754.941100001</v>
      </c>
      <c r="U217" s="143">
        <f t="shared" si="777"/>
        <v>56417689.246100001</v>
      </c>
      <c r="V217" s="143">
        <f t="shared" si="777"/>
        <v>56560833.955900006</v>
      </c>
      <c r="W217" s="143">
        <f t="shared" si="777"/>
        <v>56694189.070500001</v>
      </c>
      <c r="X217" s="143">
        <f t="shared" si="777"/>
        <v>56817754.589900002</v>
      </c>
      <c r="Y217" s="143">
        <f t="shared" si="777"/>
        <v>59005520.246960029</v>
      </c>
      <c r="Z217" s="143">
        <f t="shared" si="777"/>
        <v>70659969.839932382</v>
      </c>
      <c r="AA217" s="143">
        <f t="shared" si="777"/>
        <v>81649151.689644411</v>
      </c>
      <c r="AB217" s="143">
        <f t="shared" si="777"/>
        <v>92634097.796096116</v>
      </c>
      <c r="AC217" s="143">
        <f t="shared" si="777"/>
        <v>103614808.15928751</v>
      </c>
      <c r="AD217" s="143">
        <f t="shared" si="777"/>
        <v>114591282.77921857</v>
      </c>
      <c r="AE217" s="143">
        <f t="shared" si="777"/>
        <v>125558132.072556</v>
      </c>
      <c r="AF217" s="143">
        <f t="shared" si="777"/>
        <v>136520745.6226331</v>
      </c>
      <c r="AG217" s="143">
        <f t="shared" si="777"/>
        <v>147479123.42944986</v>
      </c>
      <c r="AH217" s="143">
        <f t="shared" si="777"/>
        <v>158433265.49300635</v>
      </c>
      <c r="AI217" s="143">
        <f t="shared" si="777"/>
        <v>169383171.81330249</v>
      </c>
      <c r="AJ217" s="143">
        <f t="shared" si="777"/>
        <v>184294222.3479943</v>
      </c>
      <c r="AK217" s="143">
        <f t="shared" si="777"/>
        <v>199195647.55609247</v>
      </c>
      <c r="AL217" s="143">
        <f t="shared" ref="AL217:BI217" si="778">SUM(AL212:AL216)</f>
        <v>208509184.54753566</v>
      </c>
      <c r="AM217" s="143">
        <f t="shared" si="778"/>
        <v>221783071.43051481</v>
      </c>
      <c r="AN217" s="143">
        <f t="shared" si="778"/>
        <v>235051928.24737391</v>
      </c>
      <c r="AO217" s="143">
        <f t="shared" si="778"/>
        <v>248315754.99811298</v>
      </c>
      <c r="AP217" s="143">
        <f t="shared" si="778"/>
        <v>261574551.68273196</v>
      </c>
      <c r="AQ217" s="143">
        <f t="shared" si="778"/>
        <v>274822928.71789753</v>
      </c>
      <c r="AR217" s="143">
        <f t="shared" si="778"/>
        <v>288066275.68694311</v>
      </c>
      <c r="AS217" s="143">
        <f t="shared" si="778"/>
        <v>301304592.58986866</v>
      </c>
      <c r="AT217" s="143">
        <f t="shared" si="778"/>
        <v>314537879.42667407</v>
      </c>
      <c r="AU217" s="143">
        <f t="shared" si="778"/>
        <v>327766136.19735944</v>
      </c>
      <c r="AV217" s="143">
        <f t="shared" si="778"/>
        <v>340989362.90192485</v>
      </c>
      <c r="AW217" s="143">
        <f t="shared" si="778"/>
        <v>354202169.95703685</v>
      </c>
      <c r="AX217" s="143">
        <f t="shared" si="778"/>
        <v>361754380.44255221</v>
      </c>
      <c r="AY217" s="143">
        <f t="shared" si="778"/>
        <v>373266071.03607202</v>
      </c>
      <c r="AZ217" s="143">
        <f t="shared" si="778"/>
        <v>384771861.77994049</v>
      </c>
      <c r="BA217" s="143">
        <f t="shared" si="778"/>
        <v>396271752.67415738</v>
      </c>
      <c r="BB217" s="143">
        <f t="shared" si="778"/>
        <v>407765743.71872294</v>
      </c>
      <c r="BC217" s="143">
        <f t="shared" si="778"/>
        <v>419248445.33030367</v>
      </c>
      <c r="BD217" s="143">
        <f t="shared" si="778"/>
        <v>430725247.09223282</v>
      </c>
      <c r="BE217" s="143">
        <f t="shared" si="778"/>
        <v>442196149.0045107</v>
      </c>
      <c r="BF217" s="143">
        <f t="shared" si="778"/>
        <v>453661151.06713706</v>
      </c>
      <c r="BG217" s="143">
        <f t="shared" si="778"/>
        <v>465120253.28011197</v>
      </c>
      <c r="BH217" s="143">
        <f t="shared" si="778"/>
        <v>476573455.64343548</v>
      </c>
      <c r="BI217" s="143">
        <f t="shared" si="778"/>
        <v>488020758.15710741</v>
      </c>
    </row>
    <row r="218" spans="1:61" ht="15.75" customHeight="1" x14ac:dyDescent="0.35">
      <c r="A218" s="134"/>
      <c r="B218" s="135"/>
      <c r="C218" s="135"/>
      <c r="D218" s="135"/>
      <c r="E218" s="135"/>
      <c r="F218" s="135"/>
      <c r="G218" s="135"/>
      <c r="H218" s="135"/>
      <c r="I218" s="135"/>
      <c r="J218" s="135"/>
      <c r="K218" s="135"/>
      <c r="L218" s="135"/>
      <c r="M218" s="135"/>
      <c r="N218" s="135"/>
      <c r="O218" s="135"/>
      <c r="P218" s="135"/>
      <c r="Q218" s="135"/>
      <c r="R218" s="135"/>
      <c r="S218" s="135"/>
      <c r="T218" s="135"/>
      <c r="U218" s="135"/>
      <c r="V218" s="135"/>
      <c r="W218" s="135"/>
      <c r="X218" s="135"/>
      <c r="Y218" s="135"/>
      <c r="Z218" s="135"/>
      <c r="AA218" s="135"/>
      <c r="AB218" s="135"/>
      <c r="AC218" s="135"/>
      <c r="AD218" s="135"/>
      <c r="AE218" s="135"/>
      <c r="AF218" s="135"/>
      <c r="AG218" s="135"/>
      <c r="AH218" s="135"/>
      <c r="AI218" s="135"/>
      <c r="AJ218" s="135"/>
      <c r="AK218" s="135"/>
      <c r="AL218" s="135"/>
      <c r="AM218" s="135"/>
      <c r="AN218" s="135"/>
      <c r="AO218" s="135"/>
      <c r="AP218" s="135"/>
      <c r="AQ218" s="135"/>
      <c r="AR218" s="135"/>
      <c r="AS218" s="135"/>
      <c r="AT218" s="135"/>
      <c r="AU218" s="135"/>
      <c r="AV218" s="135"/>
      <c r="AW218" s="135"/>
      <c r="AX218" s="135"/>
      <c r="AY218" s="135"/>
      <c r="AZ218" s="135"/>
      <c r="BA218" s="135"/>
      <c r="BB218" s="135"/>
      <c r="BC218" s="135"/>
      <c r="BD218" s="135"/>
      <c r="BE218" s="135"/>
      <c r="BF218" s="135"/>
      <c r="BG218" s="135"/>
      <c r="BH218" s="135"/>
      <c r="BI218" s="135"/>
    </row>
    <row r="219" spans="1:61" ht="15.75" customHeight="1" x14ac:dyDescent="0.35">
      <c r="A219" s="134" t="s">
        <v>163</v>
      </c>
      <c r="B219" s="135">
        <f t="shared" ref="B219:AK219" si="779">B144</f>
        <v>0</v>
      </c>
      <c r="C219" s="135">
        <f t="shared" si="779"/>
        <v>0</v>
      </c>
      <c r="D219" s="135">
        <f t="shared" si="779"/>
        <v>0</v>
      </c>
      <c r="E219" s="135">
        <f t="shared" si="779"/>
        <v>0</v>
      </c>
      <c r="F219" s="135">
        <f t="shared" si="779"/>
        <v>0</v>
      </c>
      <c r="G219" s="135">
        <f t="shared" si="779"/>
        <v>0</v>
      </c>
      <c r="H219" s="135">
        <f t="shared" si="779"/>
        <v>0</v>
      </c>
      <c r="I219" s="135">
        <f t="shared" si="779"/>
        <v>0</v>
      </c>
      <c r="J219" s="135">
        <f t="shared" si="779"/>
        <v>0</v>
      </c>
      <c r="K219" s="135">
        <f t="shared" si="779"/>
        <v>0</v>
      </c>
      <c r="L219" s="135">
        <f t="shared" si="779"/>
        <v>0</v>
      </c>
      <c r="M219" s="135">
        <f t="shared" si="779"/>
        <v>1983096</v>
      </c>
      <c r="N219" s="135">
        <f t="shared" si="779"/>
        <v>3305160</v>
      </c>
      <c r="O219" s="135">
        <f t="shared" si="779"/>
        <v>3305160</v>
      </c>
      <c r="P219" s="135">
        <f t="shared" si="779"/>
        <v>3305160</v>
      </c>
      <c r="Q219" s="135">
        <f t="shared" si="779"/>
        <v>3305160</v>
      </c>
      <c r="R219" s="135">
        <f t="shared" si="779"/>
        <v>3305160</v>
      </c>
      <c r="S219" s="135">
        <f t="shared" si="779"/>
        <v>3305160</v>
      </c>
      <c r="T219" s="135">
        <f t="shared" si="779"/>
        <v>3305160</v>
      </c>
      <c r="U219" s="135">
        <f t="shared" si="779"/>
        <v>3305160</v>
      </c>
      <c r="V219" s="135">
        <f t="shared" si="779"/>
        <v>3305160</v>
      </c>
      <c r="W219" s="135">
        <f t="shared" si="779"/>
        <v>3305160</v>
      </c>
      <c r="X219" s="135">
        <f t="shared" si="779"/>
        <v>3305160</v>
      </c>
      <c r="Y219" s="135">
        <f t="shared" si="779"/>
        <v>3305160</v>
      </c>
      <c r="Z219" s="135">
        <f t="shared" si="779"/>
        <v>3966192</v>
      </c>
      <c r="AA219" s="135">
        <f t="shared" si="779"/>
        <v>3966192</v>
      </c>
      <c r="AB219" s="135">
        <f t="shared" si="779"/>
        <v>3966192</v>
      </c>
      <c r="AC219" s="135">
        <f t="shared" si="779"/>
        <v>3966192</v>
      </c>
      <c r="AD219" s="135">
        <f t="shared" si="779"/>
        <v>3966192</v>
      </c>
      <c r="AE219" s="135">
        <f t="shared" si="779"/>
        <v>3966192</v>
      </c>
      <c r="AF219" s="135">
        <f t="shared" si="779"/>
        <v>3966192</v>
      </c>
      <c r="AG219" s="135">
        <f t="shared" si="779"/>
        <v>3966192</v>
      </c>
      <c r="AH219" s="135">
        <f t="shared" si="779"/>
        <v>3966192</v>
      </c>
      <c r="AI219" s="135">
        <f t="shared" si="779"/>
        <v>3966192</v>
      </c>
      <c r="AJ219" s="135">
        <f t="shared" si="779"/>
        <v>3966192</v>
      </c>
      <c r="AK219" s="135">
        <f t="shared" si="779"/>
        <v>3966192</v>
      </c>
      <c r="AL219" s="135">
        <f t="shared" ref="AL219:BI219" si="780">AL144</f>
        <v>3966192</v>
      </c>
      <c r="AM219" s="135">
        <f t="shared" si="780"/>
        <v>3966192</v>
      </c>
      <c r="AN219" s="135">
        <f t="shared" si="780"/>
        <v>3966192</v>
      </c>
      <c r="AO219" s="135">
        <f t="shared" si="780"/>
        <v>3966192</v>
      </c>
      <c r="AP219" s="135">
        <f t="shared" si="780"/>
        <v>3966192</v>
      </c>
      <c r="AQ219" s="135">
        <f t="shared" si="780"/>
        <v>3966192</v>
      </c>
      <c r="AR219" s="135">
        <f t="shared" si="780"/>
        <v>3966192</v>
      </c>
      <c r="AS219" s="135">
        <f t="shared" si="780"/>
        <v>3966192</v>
      </c>
      <c r="AT219" s="135">
        <f t="shared" si="780"/>
        <v>3966192</v>
      </c>
      <c r="AU219" s="135">
        <f t="shared" si="780"/>
        <v>3966192</v>
      </c>
      <c r="AV219" s="135">
        <f t="shared" si="780"/>
        <v>3966192</v>
      </c>
      <c r="AW219" s="135">
        <f t="shared" si="780"/>
        <v>3966192</v>
      </c>
      <c r="AX219" s="135">
        <f t="shared" si="780"/>
        <v>3966192</v>
      </c>
      <c r="AY219" s="135">
        <f t="shared" si="780"/>
        <v>3966192</v>
      </c>
      <c r="AZ219" s="135">
        <f t="shared" si="780"/>
        <v>3966192</v>
      </c>
      <c r="BA219" s="135">
        <f t="shared" si="780"/>
        <v>3966192</v>
      </c>
      <c r="BB219" s="135">
        <f t="shared" si="780"/>
        <v>3966192</v>
      </c>
      <c r="BC219" s="135">
        <f t="shared" si="780"/>
        <v>3966192</v>
      </c>
      <c r="BD219" s="135">
        <f t="shared" si="780"/>
        <v>3966192</v>
      </c>
      <c r="BE219" s="135">
        <f t="shared" si="780"/>
        <v>3966192</v>
      </c>
      <c r="BF219" s="135">
        <f t="shared" si="780"/>
        <v>3966192</v>
      </c>
      <c r="BG219" s="135">
        <f t="shared" si="780"/>
        <v>3966192</v>
      </c>
      <c r="BH219" s="135">
        <f t="shared" si="780"/>
        <v>3966192</v>
      </c>
      <c r="BI219" s="135">
        <f t="shared" si="780"/>
        <v>3966192</v>
      </c>
    </row>
    <row r="220" spans="1:61" ht="15.75" customHeight="1" x14ac:dyDescent="0.35">
      <c r="A220" s="134" t="s">
        <v>176</v>
      </c>
      <c r="B220" s="135">
        <f t="shared" ref="B220:AK220" si="781">B183</f>
        <v>17310000</v>
      </c>
      <c r="C220" s="135">
        <f t="shared" si="781"/>
        <v>17310000</v>
      </c>
      <c r="D220" s="135">
        <f t="shared" si="781"/>
        <v>17310000</v>
      </c>
      <c r="E220" s="135">
        <f t="shared" si="781"/>
        <v>17310000</v>
      </c>
      <c r="F220" s="135">
        <f t="shared" si="781"/>
        <v>17310000</v>
      </c>
      <c r="G220" s="135">
        <f t="shared" si="781"/>
        <v>17310000</v>
      </c>
      <c r="H220" s="135">
        <f t="shared" si="781"/>
        <v>17021500</v>
      </c>
      <c r="I220" s="135">
        <f t="shared" si="781"/>
        <v>16733000</v>
      </c>
      <c r="J220" s="135">
        <f t="shared" si="781"/>
        <v>16444500</v>
      </c>
      <c r="K220" s="135">
        <f t="shared" si="781"/>
        <v>16156000</v>
      </c>
      <c r="L220" s="135">
        <f t="shared" si="781"/>
        <v>15867500</v>
      </c>
      <c r="M220" s="135">
        <f t="shared" si="781"/>
        <v>15579000</v>
      </c>
      <c r="N220" s="135">
        <f t="shared" si="781"/>
        <v>15290500</v>
      </c>
      <c r="O220" s="135">
        <f t="shared" si="781"/>
        <v>15002000</v>
      </c>
      <c r="P220" s="135">
        <f t="shared" si="781"/>
        <v>14713500</v>
      </c>
      <c r="Q220" s="135">
        <f t="shared" si="781"/>
        <v>14425000</v>
      </c>
      <c r="R220" s="135">
        <f t="shared" si="781"/>
        <v>14136500</v>
      </c>
      <c r="S220" s="135">
        <f t="shared" si="781"/>
        <v>13848000</v>
      </c>
      <c r="T220" s="135">
        <f t="shared" si="781"/>
        <v>13559500</v>
      </c>
      <c r="U220" s="135">
        <f t="shared" si="781"/>
        <v>13271000</v>
      </c>
      <c r="V220" s="135">
        <f t="shared" si="781"/>
        <v>12982500</v>
      </c>
      <c r="W220" s="135">
        <f t="shared" si="781"/>
        <v>12694000</v>
      </c>
      <c r="X220" s="135">
        <f t="shared" si="781"/>
        <v>12405500</v>
      </c>
      <c r="Y220" s="135">
        <f t="shared" si="781"/>
        <v>12117000</v>
      </c>
      <c r="Z220" s="135">
        <f t="shared" si="781"/>
        <v>11828500</v>
      </c>
      <c r="AA220" s="135">
        <f t="shared" si="781"/>
        <v>11540000</v>
      </c>
      <c r="AB220" s="135">
        <f t="shared" si="781"/>
        <v>11251500</v>
      </c>
      <c r="AC220" s="135">
        <f t="shared" si="781"/>
        <v>10963000</v>
      </c>
      <c r="AD220" s="135">
        <f t="shared" si="781"/>
        <v>10674500</v>
      </c>
      <c r="AE220" s="135">
        <f t="shared" si="781"/>
        <v>10386000</v>
      </c>
      <c r="AF220" s="135">
        <f t="shared" si="781"/>
        <v>10097500</v>
      </c>
      <c r="AG220" s="135">
        <f t="shared" si="781"/>
        <v>9809000</v>
      </c>
      <c r="AH220" s="135">
        <f t="shared" si="781"/>
        <v>9520500</v>
      </c>
      <c r="AI220" s="135">
        <f t="shared" si="781"/>
        <v>9232000</v>
      </c>
      <c r="AJ220" s="135">
        <f t="shared" si="781"/>
        <v>8943500</v>
      </c>
      <c r="AK220" s="135">
        <f t="shared" si="781"/>
        <v>8655000</v>
      </c>
      <c r="AL220" s="135">
        <f t="shared" ref="AL220:BI220" si="782">AL183</f>
        <v>8366500</v>
      </c>
      <c r="AM220" s="135">
        <f t="shared" si="782"/>
        <v>8078000</v>
      </c>
      <c r="AN220" s="135">
        <f t="shared" si="782"/>
        <v>7789500</v>
      </c>
      <c r="AO220" s="135">
        <f t="shared" si="782"/>
        <v>7501000</v>
      </c>
      <c r="AP220" s="135">
        <f t="shared" si="782"/>
        <v>7212500</v>
      </c>
      <c r="AQ220" s="135">
        <f t="shared" si="782"/>
        <v>6924000</v>
      </c>
      <c r="AR220" s="135">
        <f t="shared" si="782"/>
        <v>6635500</v>
      </c>
      <c r="AS220" s="135">
        <f t="shared" si="782"/>
        <v>6347000</v>
      </c>
      <c r="AT220" s="135">
        <f t="shared" si="782"/>
        <v>6058500</v>
      </c>
      <c r="AU220" s="135">
        <f t="shared" si="782"/>
        <v>5770000</v>
      </c>
      <c r="AV220" s="135">
        <f t="shared" si="782"/>
        <v>5481500</v>
      </c>
      <c r="AW220" s="135">
        <f t="shared" si="782"/>
        <v>5193000</v>
      </c>
      <c r="AX220" s="135">
        <f t="shared" si="782"/>
        <v>4904500</v>
      </c>
      <c r="AY220" s="135">
        <f t="shared" si="782"/>
        <v>4616000</v>
      </c>
      <c r="AZ220" s="135">
        <f t="shared" si="782"/>
        <v>4327500</v>
      </c>
      <c r="BA220" s="135">
        <f t="shared" si="782"/>
        <v>4039000</v>
      </c>
      <c r="BB220" s="135">
        <f t="shared" si="782"/>
        <v>3750500</v>
      </c>
      <c r="BC220" s="135">
        <f t="shared" si="782"/>
        <v>3462000</v>
      </c>
      <c r="BD220" s="135">
        <f t="shared" si="782"/>
        <v>3173500</v>
      </c>
      <c r="BE220" s="135">
        <f t="shared" si="782"/>
        <v>2885000</v>
      </c>
      <c r="BF220" s="135">
        <f t="shared" si="782"/>
        <v>2596500</v>
      </c>
      <c r="BG220" s="135">
        <f t="shared" si="782"/>
        <v>2308000</v>
      </c>
      <c r="BH220" s="135">
        <f t="shared" si="782"/>
        <v>2019500</v>
      </c>
      <c r="BI220" s="135">
        <f t="shared" si="782"/>
        <v>1731000</v>
      </c>
    </row>
    <row r="221" spans="1:61" ht="15.75" customHeight="1" x14ac:dyDescent="0.35">
      <c r="A221" s="134" t="s">
        <v>202</v>
      </c>
      <c r="B221" s="135">
        <f t="shared" ref="B221:AK221" si="783">B232</f>
        <v>0</v>
      </c>
      <c r="C221" s="135">
        <f t="shared" si="783"/>
        <v>0</v>
      </c>
      <c r="D221" s="135">
        <f t="shared" si="783"/>
        <v>0</v>
      </c>
      <c r="E221" s="135">
        <f t="shared" si="783"/>
        <v>0</v>
      </c>
      <c r="F221" s="135">
        <f t="shared" si="783"/>
        <v>0</v>
      </c>
      <c r="G221" s="135">
        <f t="shared" si="783"/>
        <v>0</v>
      </c>
      <c r="H221" s="135">
        <f t="shared" si="783"/>
        <v>0</v>
      </c>
      <c r="I221" s="135">
        <f t="shared" si="783"/>
        <v>0</v>
      </c>
      <c r="J221" s="135">
        <f t="shared" si="783"/>
        <v>0</v>
      </c>
      <c r="K221" s="135">
        <f t="shared" si="783"/>
        <v>11442497.706833333</v>
      </c>
      <c r="L221" s="135">
        <f t="shared" si="783"/>
        <v>20298293.670833334</v>
      </c>
      <c r="M221" s="135">
        <f t="shared" si="783"/>
        <v>23303392.468166664</v>
      </c>
      <c r="N221" s="135">
        <f t="shared" si="783"/>
        <v>31867384.631730005</v>
      </c>
      <c r="O221" s="135">
        <f t="shared" si="783"/>
        <v>28684307.806973353</v>
      </c>
      <c r="P221" s="135">
        <f t="shared" si="783"/>
        <v>25493679.073896684</v>
      </c>
      <c r="Q221" s="135">
        <f t="shared" si="783"/>
        <v>22295498.432500005</v>
      </c>
      <c r="R221" s="135">
        <f t="shared" si="783"/>
        <v>19089765.882783338</v>
      </c>
      <c r="S221" s="135">
        <f t="shared" si="783"/>
        <v>16375225.17474667</v>
      </c>
      <c r="T221" s="135">
        <f t="shared" si="783"/>
        <v>13151486.725056663</v>
      </c>
      <c r="U221" s="135">
        <f t="shared" si="783"/>
        <v>9920196.3670466617</v>
      </c>
      <c r="V221" s="135">
        <f t="shared" si="783"/>
        <v>6681354.1007166579</v>
      </c>
      <c r="W221" s="135">
        <f t="shared" si="783"/>
        <v>3434959.9260666519</v>
      </c>
      <c r="X221" s="135">
        <f t="shared" si="783"/>
        <v>181013.84309664369</v>
      </c>
      <c r="Y221" s="135">
        <f t="shared" si="783"/>
        <v>0</v>
      </c>
      <c r="Z221" s="135">
        <f t="shared" si="783"/>
        <v>0</v>
      </c>
      <c r="AA221" s="135">
        <f t="shared" si="783"/>
        <v>0</v>
      </c>
      <c r="AB221" s="135">
        <f t="shared" si="783"/>
        <v>0</v>
      </c>
      <c r="AC221" s="135">
        <f t="shared" si="783"/>
        <v>0</v>
      </c>
      <c r="AD221" s="135">
        <f t="shared" si="783"/>
        <v>0</v>
      </c>
      <c r="AE221" s="135">
        <f t="shared" si="783"/>
        <v>0</v>
      </c>
      <c r="AF221" s="135">
        <f t="shared" si="783"/>
        <v>0</v>
      </c>
      <c r="AG221" s="135">
        <f t="shared" si="783"/>
        <v>0</v>
      </c>
      <c r="AH221" s="135">
        <f t="shared" si="783"/>
        <v>0</v>
      </c>
      <c r="AI221" s="135">
        <f t="shared" si="783"/>
        <v>0</v>
      </c>
      <c r="AJ221" s="135">
        <f t="shared" si="783"/>
        <v>0</v>
      </c>
      <c r="AK221" s="135">
        <f t="shared" si="783"/>
        <v>0</v>
      </c>
      <c r="AL221" s="135">
        <f t="shared" ref="AL221:BI221" si="784">AL232</f>
        <v>0</v>
      </c>
      <c r="AM221" s="135">
        <f t="shared" si="784"/>
        <v>0</v>
      </c>
      <c r="AN221" s="135">
        <f t="shared" si="784"/>
        <v>0</v>
      </c>
      <c r="AO221" s="135">
        <f t="shared" si="784"/>
        <v>0</v>
      </c>
      <c r="AP221" s="135">
        <f t="shared" si="784"/>
        <v>0</v>
      </c>
      <c r="AQ221" s="135">
        <f t="shared" si="784"/>
        <v>0</v>
      </c>
      <c r="AR221" s="135">
        <f t="shared" si="784"/>
        <v>0</v>
      </c>
      <c r="AS221" s="135">
        <f t="shared" si="784"/>
        <v>0</v>
      </c>
      <c r="AT221" s="135">
        <f t="shared" si="784"/>
        <v>0</v>
      </c>
      <c r="AU221" s="135">
        <f t="shared" si="784"/>
        <v>0</v>
      </c>
      <c r="AV221" s="135">
        <f t="shared" si="784"/>
        <v>0</v>
      </c>
      <c r="AW221" s="135">
        <f t="shared" si="784"/>
        <v>0</v>
      </c>
      <c r="AX221" s="135">
        <f t="shared" si="784"/>
        <v>0</v>
      </c>
      <c r="AY221" s="135">
        <f t="shared" si="784"/>
        <v>0</v>
      </c>
      <c r="AZ221" s="135">
        <f t="shared" si="784"/>
        <v>0</v>
      </c>
      <c r="BA221" s="135">
        <f t="shared" si="784"/>
        <v>0</v>
      </c>
      <c r="BB221" s="135">
        <f t="shared" si="784"/>
        <v>0</v>
      </c>
      <c r="BC221" s="135">
        <f t="shared" si="784"/>
        <v>0</v>
      </c>
      <c r="BD221" s="135">
        <f t="shared" si="784"/>
        <v>0</v>
      </c>
      <c r="BE221" s="135">
        <f t="shared" si="784"/>
        <v>0</v>
      </c>
      <c r="BF221" s="135">
        <f t="shared" si="784"/>
        <v>0</v>
      </c>
      <c r="BG221" s="135">
        <f t="shared" si="784"/>
        <v>0</v>
      </c>
      <c r="BH221" s="135">
        <f t="shared" si="784"/>
        <v>0</v>
      </c>
      <c r="BI221" s="135">
        <f t="shared" si="784"/>
        <v>0</v>
      </c>
    </row>
    <row r="222" spans="1:61" ht="15.75" customHeight="1" x14ac:dyDescent="0.35">
      <c r="A222" s="142" t="s">
        <v>203</v>
      </c>
      <c r="B222" s="143">
        <f t="shared" ref="B222:AK222" si="785">SUM(B219:B221)</f>
        <v>17310000</v>
      </c>
      <c r="C222" s="143">
        <f t="shared" si="785"/>
        <v>17310000</v>
      </c>
      <c r="D222" s="143">
        <f t="shared" si="785"/>
        <v>17310000</v>
      </c>
      <c r="E222" s="143">
        <f t="shared" si="785"/>
        <v>17310000</v>
      </c>
      <c r="F222" s="143">
        <f t="shared" si="785"/>
        <v>17310000</v>
      </c>
      <c r="G222" s="143">
        <f t="shared" si="785"/>
        <v>17310000</v>
      </c>
      <c r="H222" s="143">
        <f t="shared" si="785"/>
        <v>17021500</v>
      </c>
      <c r="I222" s="143">
        <f t="shared" si="785"/>
        <v>16733000</v>
      </c>
      <c r="J222" s="143">
        <f t="shared" si="785"/>
        <v>16444500</v>
      </c>
      <c r="K222" s="143">
        <f t="shared" si="785"/>
        <v>27598497.706833333</v>
      </c>
      <c r="L222" s="143">
        <f t="shared" si="785"/>
        <v>36165793.670833334</v>
      </c>
      <c r="M222" s="143">
        <f t="shared" si="785"/>
        <v>40865488.468166664</v>
      </c>
      <c r="N222" s="143">
        <f t="shared" si="785"/>
        <v>50463044.631730005</v>
      </c>
      <c r="O222" s="143">
        <f t="shared" si="785"/>
        <v>46991467.806973353</v>
      </c>
      <c r="P222" s="143">
        <f t="shared" si="785"/>
        <v>43512339.073896684</v>
      </c>
      <c r="Q222" s="143">
        <f t="shared" si="785"/>
        <v>40025658.432500005</v>
      </c>
      <c r="R222" s="143">
        <f t="shared" si="785"/>
        <v>36531425.882783338</v>
      </c>
      <c r="S222" s="143">
        <f t="shared" si="785"/>
        <v>33528385.17474667</v>
      </c>
      <c r="T222" s="143">
        <f t="shared" si="785"/>
        <v>30016146.725056663</v>
      </c>
      <c r="U222" s="143">
        <f t="shared" si="785"/>
        <v>26496356.367046662</v>
      </c>
      <c r="V222" s="143">
        <f t="shared" si="785"/>
        <v>22969014.100716658</v>
      </c>
      <c r="W222" s="143">
        <f t="shared" si="785"/>
        <v>19434119.926066652</v>
      </c>
      <c r="X222" s="143">
        <f t="shared" si="785"/>
        <v>15891673.843096644</v>
      </c>
      <c r="Y222" s="143">
        <f t="shared" si="785"/>
        <v>15422160</v>
      </c>
      <c r="Z222" s="143">
        <f t="shared" si="785"/>
        <v>15794692</v>
      </c>
      <c r="AA222" s="143">
        <f t="shared" si="785"/>
        <v>15506192</v>
      </c>
      <c r="AB222" s="143">
        <f t="shared" si="785"/>
        <v>15217692</v>
      </c>
      <c r="AC222" s="143">
        <f t="shared" si="785"/>
        <v>14929192</v>
      </c>
      <c r="AD222" s="143">
        <f t="shared" si="785"/>
        <v>14640692</v>
      </c>
      <c r="AE222" s="143">
        <f t="shared" si="785"/>
        <v>14352192</v>
      </c>
      <c r="AF222" s="143">
        <f t="shared" si="785"/>
        <v>14063692</v>
      </c>
      <c r="AG222" s="143">
        <f t="shared" si="785"/>
        <v>13775192</v>
      </c>
      <c r="AH222" s="143">
        <f t="shared" si="785"/>
        <v>13486692</v>
      </c>
      <c r="AI222" s="143">
        <f t="shared" si="785"/>
        <v>13198192</v>
      </c>
      <c r="AJ222" s="143">
        <f t="shared" si="785"/>
        <v>12909692</v>
      </c>
      <c r="AK222" s="143">
        <f t="shared" si="785"/>
        <v>12621192</v>
      </c>
      <c r="AL222" s="143">
        <f t="shared" ref="AL222:BI222" si="786">SUM(AL219:AL221)</f>
        <v>12332692</v>
      </c>
      <c r="AM222" s="143">
        <f t="shared" si="786"/>
        <v>12044192</v>
      </c>
      <c r="AN222" s="143">
        <f t="shared" si="786"/>
        <v>11755692</v>
      </c>
      <c r="AO222" s="143">
        <f t="shared" si="786"/>
        <v>11467192</v>
      </c>
      <c r="AP222" s="143">
        <f t="shared" si="786"/>
        <v>11178692</v>
      </c>
      <c r="AQ222" s="143">
        <f t="shared" si="786"/>
        <v>10890192</v>
      </c>
      <c r="AR222" s="143">
        <f t="shared" si="786"/>
        <v>10601692</v>
      </c>
      <c r="AS222" s="143">
        <f t="shared" si="786"/>
        <v>10313192</v>
      </c>
      <c r="AT222" s="143">
        <f t="shared" si="786"/>
        <v>10024692</v>
      </c>
      <c r="AU222" s="143">
        <f t="shared" si="786"/>
        <v>9736192</v>
      </c>
      <c r="AV222" s="143">
        <f t="shared" si="786"/>
        <v>9447692</v>
      </c>
      <c r="AW222" s="143">
        <f t="shared" si="786"/>
        <v>9159192</v>
      </c>
      <c r="AX222" s="143">
        <f t="shared" si="786"/>
        <v>8870692</v>
      </c>
      <c r="AY222" s="143">
        <f t="shared" si="786"/>
        <v>8582192</v>
      </c>
      <c r="AZ222" s="143">
        <f t="shared" si="786"/>
        <v>8293692</v>
      </c>
      <c r="BA222" s="143">
        <f t="shared" si="786"/>
        <v>8005192</v>
      </c>
      <c r="BB222" s="143">
        <f t="shared" si="786"/>
        <v>7716692</v>
      </c>
      <c r="BC222" s="143">
        <f t="shared" si="786"/>
        <v>7428192</v>
      </c>
      <c r="BD222" s="143">
        <f t="shared" si="786"/>
        <v>7139692</v>
      </c>
      <c r="BE222" s="143">
        <f t="shared" si="786"/>
        <v>6851192</v>
      </c>
      <c r="BF222" s="143">
        <f t="shared" si="786"/>
        <v>6562692</v>
      </c>
      <c r="BG222" s="143">
        <f t="shared" si="786"/>
        <v>6274192</v>
      </c>
      <c r="BH222" s="143">
        <f t="shared" si="786"/>
        <v>5985692</v>
      </c>
      <c r="BI222" s="143">
        <f t="shared" si="786"/>
        <v>5697192</v>
      </c>
    </row>
    <row r="223" spans="1:61" ht="15.75" customHeight="1" x14ac:dyDescent="0.35">
      <c r="A223" s="134"/>
      <c r="B223" s="135"/>
      <c r="C223" s="135"/>
      <c r="D223" s="135"/>
      <c r="E223" s="135"/>
      <c r="F223" s="135"/>
      <c r="G223" s="135"/>
      <c r="H223" s="135"/>
      <c r="I223" s="135"/>
      <c r="J223" s="135"/>
      <c r="K223" s="135"/>
      <c r="L223" s="135"/>
      <c r="M223" s="135"/>
      <c r="N223" s="135"/>
      <c r="O223" s="135"/>
      <c r="P223" s="135"/>
      <c r="Q223" s="135"/>
      <c r="R223" s="135"/>
      <c r="S223" s="135"/>
      <c r="T223" s="135"/>
      <c r="U223" s="135"/>
      <c r="V223" s="135"/>
      <c r="W223" s="135"/>
      <c r="X223" s="135"/>
      <c r="Y223" s="135"/>
      <c r="Z223" s="135"/>
      <c r="AA223" s="135"/>
      <c r="AB223" s="135"/>
      <c r="AC223" s="135"/>
      <c r="AD223" s="135"/>
      <c r="AE223" s="135"/>
      <c r="AF223" s="135"/>
      <c r="AG223" s="135"/>
      <c r="AH223" s="135"/>
      <c r="AI223" s="135"/>
      <c r="AJ223" s="135"/>
      <c r="AK223" s="135"/>
      <c r="AL223" s="135"/>
      <c r="AM223" s="135"/>
      <c r="AN223" s="135"/>
      <c r="AO223" s="135"/>
      <c r="AP223" s="135"/>
      <c r="AQ223" s="135"/>
      <c r="AR223" s="135"/>
      <c r="AS223" s="135"/>
      <c r="AT223" s="135"/>
      <c r="AU223" s="135"/>
      <c r="AV223" s="135"/>
      <c r="AW223" s="135"/>
      <c r="AX223" s="135"/>
      <c r="AY223" s="135"/>
      <c r="AZ223" s="135"/>
      <c r="BA223" s="135"/>
      <c r="BB223" s="135"/>
      <c r="BC223" s="135"/>
      <c r="BD223" s="135"/>
      <c r="BE223" s="135"/>
      <c r="BF223" s="135"/>
      <c r="BG223" s="135"/>
      <c r="BH223" s="135"/>
      <c r="BI223" s="135"/>
    </row>
    <row r="224" spans="1:61" ht="15.75" customHeight="1" x14ac:dyDescent="0.35">
      <c r="A224" s="134" t="s">
        <v>204</v>
      </c>
      <c r="B224" s="144">
        <v>152000000</v>
      </c>
      <c r="C224" s="135">
        <f t="shared" ref="C224:AK224" si="787">B224</f>
        <v>152000000</v>
      </c>
      <c r="D224" s="135">
        <f t="shared" si="787"/>
        <v>152000000</v>
      </c>
      <c r="E224" s="135">
        <f t="shared" si="787"/>
        <v>152000000</v>
      </c>
      <c r="F224" s="135">
        <f t="shared" si="787"/>
        <v>152000000</v>
      </c>
      <c r="G224" s="135">
        <f t="shared" si="787"/>
        <v>152000000</v>
      </c>
      <c r="H224" s="135">
        <f t="shared" si="787"/>
        <v>152000000</v>
      </c>
      <c r="I224" s="135">
        <f t="shared" si="787"/>
        <v>152000000</v>
      </c>
      <c r="J224" s="135">
        <f t="shared" si="787"/>
        <v>152000000</v>
      </c>
      <c r="K224" s="135">
        <f t="shared" si="787"/>
        <v>152000000</v>
      </c>
      <c r="L224" s="135">
        <f t="shared" si="787"/>
        <v>152000000</v>
      </c>
      <c r="M224" s="135">
        <f t="shared" si="787"/>
        <v>152000000</v>
      </c>
      <c r="N224" s="135">
        <f t="shared" si="787"/>
        <v>152000000</v>
      </c>
      <c r="O224" s="135">
        <f t="shared" si="787"/>
        <v>152000000</v>
      </c>
      <c r="P224" s="135">
        <f t="shared" si="787"/>
        <v>152000000</v>
      </c>
      <c r="Q224" s="135">
        <f t="shared" si="787"/>
        <v>152000000</v>
      </c>
      <c r="R224" s="135">
        <f t="shared" si="787"/>
        <v>152000000</v>
      </c>
      <c r="S224" s="135">
        <f t="shared" si="787"/>
        <v>152000000</v>
      </c>
      <c r="T224" s="135">
        <f t="shared" si="787"/>
        <v>152000000</v>
      </c>
      <c r="U224" s="135">
        <f t="shared" si="787"/>
        <v>152000000</v>
      </c>
      <c r="V224" s="135">
        <f t="shared" si="787"/>
        <v>152000000</v>
      </c>
      <c r="W224" s="135">
        <f t="shared" si="787"/>
        <v>152000000</v>
      </c>
      <c r="X224" s="135">
        <f t="shared" si="787"/>
        <v>152000000</v>
      </c>
      <c r="Y224" s="135">
        <f t="shared" si="787"/>
        <v>152000000</v>
      </c>
      <c r="Z224" s="135">
        <f t="shared" si="787"/>
        <v>152000000</v>
      </c>
      <c r="AA224" s="135">
        <f t="shared" si="787"/>
        <v>152000000</v>
      </c>
      <c r="AB224" s="135">
        <f t="shared" si="787"/>
        <v>152000000</v>
      </c>
      <c r="AC224" s="135">
        <f t="shared" si="787"/>
        <v>152000000</v>
      </c>
      <c r="AD224" s="135">
        <f t="shared" si="787"/>
        <v>152000000</v>
      </c>
      <c r="AE224" s="135">
        <f t="shared" si="787"/>
        <v>152000000</v>
      </c>
      <c r="AF224" s="135">
        <f t="shared" si="787"/>
        <v>152000000</v>
      </c>
      <c r="AG224" s="135">
        <f t="shared" si="787"/>
        <v>152000000</v>
      </c>
      <c r="AH224" s="135">
        <f t="shared" si="787"/>
        <v>152000000</v>
      </c>
      <c r="AI224" s="135">
        <f t="shared" si="787"/>
        <v>152000000</v>
      </c>
      <c r="AJ224" s="135">
        <f t="shared" si="787"/>
        <v>152000000</v>
      </c>
      <c r="AK224" s="135">
        <f t="shared" si="787"/>
        <v>152000000</v>
      </c>
      <c r="AL224" s="135">
        <f t="shared" ref="AL224" si="788">AK224</f>
        <v>152000000</v>
      </c>
      <c r="AM224" s="135">
        <f t="shared" ref="AM224" si="789">AL224</f>
        <v>152000000</v>
      </c>
      <c r="AN224" s="135">
        <f t="shared" ref="AN224" si="790">AM224</f>
        <v>152000000</v>
      </c>
      <c r="AO224" s="135">
        <f t="shared" ref="AO224" si="791">AN224</f>
        <v>152000000</v>
      </c>
      <c r="AP224" s="135">
        <f t="shared" ref="AP224" si="792">AO224</f>
        <v>152000000</v>
      </c>
      <c r="AQ224" s="135">
        <f t="shared" ref="AQ224" si="793">AP224</f>
        <v>152000000</v>
      </c>
      <c r="AR224" s="135">
        <f t="shared" ref="AR224" si="794">AQ224</f>
        <v>152000000</v>
      </c>
      <c r="AS224" s="135">
        <f t="shared" ref="AS224" si="795">AR224</f>
        <v>152000000</v>
      </c>
      <c r="AT224" s="135">
        <f t="shared" ref="AT224" si="796">AS224</f>
        <v>152000000</v>
      </c>
      <c r="AU224" s="135">
        <f t="shared" ref="AU224" si="797">AT224</f>
        <v>152000000</v>
      </c>
      <c r="AV224" s="135">
        <f t="shared" ref="AV224" si="798">AU224</f>
        <v>152000000</v>
      </c>
      <c r="AW224" s="135">
        <f t="shared" ref="AW224" si="799">AV224</f>
        <v>152000000</v>
      </c>
      <c r="AX224" s="135">
        <f t="shared" ref="AX224" si="800">AW224</f>
        <v>152000000</v>
      </c>
      <c r="AY224" s="135">
        <f t="shared" ref="AY224" si="801">AX224</f>
        <v>152000000</v>
      </c>
      <c r="AZ224" s="135">
        <f t="shared" ref="AZ224" si="802">AY224</f>
        <v>152000000</v>
      </c>
      <c r="BA224" s="135">
        <f t="shared" ref="BA224" si="803">AZ224</f>
        <v>152000000</v>
      </c>
      <c r="BB224" s="135">
        <f t="shared" ref="BB224" si="804">BA224</f>
        <v>152000000</v>
      </c>
      <c r="BC224" s="135">
        <f t="shared" ref="BC224" si="805">BB224</f>
        <v>152000000</v>
      </c>
      <c r="BD224" s="135">
        <f t="shared" ref="BD224" si="806">BC224</f>
        <v>152000000</v>
      </c>
      <c r="BE224" s="135">
        <f t="shared" ref="BE224" si="807">BD224</f>
        <v>152000000</v>
      </c>
      <c r="BF224" s="135">
        <f t="shared" ref="BF224" si="808">BE224</f>
        <v>152000000</v>
      </c>
      <c r="BG224" s="135">
        <f t="shared" ref="BG224" si="809">BF224</f>
        <v>152000000</v>
      </c>
      <c r="BH224" s="135">
        <f t="shared" ref="BH224" si="810">BG224</f>
        <v>152000000</v>
      </c>
      <c r="BI224" s="135">
        <f t="shared" ref="BI224" si="811">BH224</f>
        <v>152000000</v>
      </c>
    </row>
    <row r="225" spans="1:61" ht="15.75" customHeight="1" x14ac:dyDescent="0.35">
      <c r="A225" s="134" t="s">
        <v>205</v>
      </c>
      <c r="B225" s="135">
        <f>B208</f>
        <v>-23715120</v>
      </c>
      <c r="C225" s="135">
        <f t="shared" ref="C225:AK225" si="812">B225+C208</f>
        <v>-45099635.666000001</v>
      </c>
      <c r="D225" s="135">
        <f t="shared" si="812"/>
        <v>-64466726.461000003</v>
      </c>
      <c r="E225" s="135">
        <f t="shared" si="812"/>
        <v>-80919772.276000008</v>
      </c>
      <c r="F225" s="135">
        <f t="shared" si="812"/>
        <v>-94017613.268000007</v>
      </c>
      <c r="G225" s="135">
        <f t="shared" si="812"/>
        <v>-102682214.76966667</v>
      </c>
      <c r="H225" s="135">
        <f t="shared" si="812"/>
        <v>-110798408.03933334</v>
      </c>
      <c r="I225" s="135">
        <f t="shared" si="812"/>
        <v>-118913643.07700001</v>
      </c>
      <c r="J225" s="135">
        <f t="shared" si="812"/>
        <v>-127140419.88266668</v>
      </c>
      <c r="K225" s="135">
        <f t="shared" si="812"/>
        <v>-135238738.45633334</v>
      </c>
      <c r="L225" s="135">
        <f t="shared" si="812"/>
        <v>-143317873.79800001</v>
      </c>
      <c r="M225" s="135">
        <f t="shared" si="812"/>
        <v>-151550067.57433334</v>
      </c>
      <c r="N225" s="135">
        <f t="shared" si="812"/>
        <v>-147856289.51983002</v>
      </c>
      <c r="O225" s="135">
        <f t="shared" si="812"/>
        <v>-144164749.15220669</v>
      </c>
      <c r="P225" s="135">
        <f t="shared" si="812"/>
        <v>-140475446.47146335</v>
      </c>
      <c r="Q225" s="135">
        <f t="shared" si="812"/>
        <v>-136788381.47760001</v>
      </c>
      <c r="R225" s="135">
        <f t="shared" si="812"/>
        <v>-133103554.17061667</v>
      </c>
      <c r="S225" s="135">
        <f t="shared" si="812"/>
        <v>-129426354.13384667</v>
      </c>
      <c r="T225" s="135">
        <f t="shared" si="812"/>
        <v>-125751391.78395666</v>
      </c>
      <c r="U225" s="135">
        <f t="shared" si="812"/>
        <v>-122078667.12094666</v>
      </c>
      <c r="V225" s="135">
        <f t="shared" si="812"/>
        <v>-118408180.14481665</v>
      </c>
      <c r="W225" s="135">
        <f t="shared" si="812"/>
        <v>-114739930.85556665</v>
      </c>
      <c r="X225" s="135">
        <f t="shared" si="812"/>
        <v>-111073919.25319664</v>
      </c>
      <c r="Y225" s="135">
        <f t="shared" si="812"/>
        <v>-108416639.75303997</v>
      </c>
      <c r="Z225" s="135">
        <f t="shared" si="812"/>
        <v>-97134722.160067618</v>
      </c>
      <c r="AA225" s="135">
        <f t="shared" si="812"/>
        <v>-85857040.310355589</v>
      </c>
      <c r="AB225" s="135">
        <f t="shared" si="812"/>
        <v>-74583594.203903884</v>
      </c>
      <c r="AC225" s="135">
        <f t="shared" si="812"/>
        <v>-63314383.840712488</v>
      </c>
      <c r="AD225" s="135">
        <f t="shared" si="812"/>
        <v>-52049409.220781416</v>
      </c>
      <c r="AE225" s="135">
        <f t="shared" si="812"/>
        <v>-40794059.927443996</v>
      </c>
      <c r="AF225" s="135">
        <f t="shared" si="812"/>
        <v>-29542946.377366897</v>
      </c>
      <c r="AG225" s="135">
        <f t="shared" si="812"/>
        <v>-18296068.570550118</v>
      </c>
      <c r="AH225" s="135">
        <f t="shared" si="812"/>
        <v>-7053426.5069936588</v>
      </c>
      <c r="AI225" s="135">
        <f t="shared" si="812"/>
        <v>4184979.8133024797</v>
      </c>
      <c r="AJ225" s="135">
        <f t="shared" si="812"/>
        <v>19384530.347994298</v>
      </c>
      <c r="AK225" s="135">
        <f t="shared" si="812"/>
        <v>34574455.556092463</v>
      </c>
      <c r="AL225" s="135">
        <f t="shared" ref="AL225" si="813">AK225+AL208</f>
        <v>44176492.547535658</v>
      </c>
      <c r="AM225" s="135">
        <f t="shared" ref="AM225" si="814">AL225+AM208</f>
        <v>57738879.430514812</v>
      </c>
      <c r="AN225" s="135">
        <f t="shared" ref="AN225" si="815">AM225+AN208</f>
        <v>71296236.247373909</v>
      </c>
      <c r="AO225" s="135">
        <f t="shared" ref="AO225" si="816">AN225+AO208</f>
        <v>84848562.998112962</v>
      </c>
      <c r="AP225" s="135">
        <f t="shared" ref="AP225" si="817">AO225+AP208</f>
        <v>98395859.682731956</v>
      </c>
      <c r="AQ225" s="135">
        <f t="shared" ref="AQ225" si="818">AP225+AQ208</f>
        <v>111932736.71789756</v>
      </c>
      <c r="AR225" s="135">
        <f t="shared" ref="AR225" si="819">AQ225+AR208</f>
        <v>125464583.68694313</v>
      </c>
      <c r="AS225" s="135">
        <f t="shared" ref="AS225" si="820">AR225+AS208</f>
        <v>138991400.58986863</v>
      </c>
      <c r="AT225" s="135">
        <f t="shared" ref="AT225" si="821">AS225+AT208</f>
        <v>152513187.4266741</v>
      </c>
      <c r="AU225" s="135">
        <f t="shared" ref="AU225" si="822">AT225+AU208</f>
        <v>166029944.1973595</v>
      </c>
      <c r="AV225" s="135">
        <f t="shared" ref="AV225" si="823">AU225+AV208</f>
        <v>179541670.90192488</v>
      </c>
      <c r="AW225" s="135">
        <f t="shared" ref="AW225" si="824">AV225+AW208</f>
        <v>193042977.95703685</v>
      </c>
      <c r="AX225" s="135">
        <f t="shared" ref="AX225" si="825">AW225+AX208</f>
        <v>200883688.44255218</v>
      </c>
      <c r="AY225" s="135">
        <f t="shared" ref="AY225" si="826">AX225+AY208</f>
        <v>212683879.03607205</v>
      </c>
      <c r="AZ225" s="135">
        <f t="shared" ref="AZ225" si="827">AY225+AZ208</f>
        <v>224478169.77994046</v>
      </c>
      <c r="BA225" s="135">
        <f t="shared" ref="BA225" si="828">AZ225+BA208</f>
        <v>236266560.67415741</v>
      </c>
      <c r="BB225" s="135">
        <f t="shared" ref="BB225" si="829">BA225+BB208</f>
        <v>248049051.71872291</v>
      </c>
      <c r="BC225" s="135">
        <f t="shared" ref="BC225" si="830">BB225+BC208</f>
        <v>259820253.33030364</v>
      </c>
      <c r="BD225" s="135">
        <f t="shared" ref="BD225" si="831">BC225+BD208</f>
        <v>271585555.09223288</v>
      </c>
      <c r="BE225" s="135">
        <f t="shared" ref="BE225" si="832">BD225+BE208</f>
        <v>283344957.0045107</v>
      </c>
      <c r="BF225" s="135">
        <f t="shared" ref="BF225" si="833">BE225+BF208</f>
        <v>295098459.06713706</v>
      </c>
      <c r="BG225" s="135">
        <f t="shared" ref="BG225" si="834">BF225+BG208</f>
        <v>306846061.28011197</v>
      </c>
      <c r="BH225" s="135">
        <f t="shared" ref="BH225" si="835">BG225+BH208</f>
        <v>318587763.64343542</v>
      </c>
      <c r="BI225" s="135">
        <f t="shared" ref="BI225" si="836">BH225+BI208</f>
        <v>330323566.15710741</v>
      </c>
    </row>
    <row r="226" spans="1:61" ht="15.75" customHeight="1" x14ac:dyDescent="0.35">
      <c r="A226" s="145" t="s">
        <v>206</v>
      </c>
      <c r="B226" s="146">
        <f t="shared" ref="B226:AK226" si="837">SUM(B224:B225)</f>
        <v>128284880</v>
      </c>
      <c r="C226" s="146">
        <f t="shared" si="837"/>
        <v>106900364.33399999</v>
      </c>
      <c r="D226" s="146">
        <f t="shared" si="837"/>
        <v>87533273.539000005</v>
      </c>
      <c r="E226" s="146">
        <f t="shared" si="837"/>
        <v>71080227.723999992</v>
      </c>
      <c r="F226" s="146">
        <f t="shared" si="837"/>
        <v>57982386.731999993</v>
      </c>
      <c r="G226" s="146">
        <f t="shared" si="837"/>
        <v>49317785.230333328</v>
      </c>
      <c r="H226" s="146">
        <f t="shared" si="837"/>
        <v>41201591.960666656</v>
      </c>
      <c r="I226" s="146">
        <f t="shared" si="837"/>
        <v>33086356.922999993</v>
      </c>
      <c r="J226" s="146">
        <f t="shared" si="837"/>
        <v>24859580.117333323</v>
      </c>
      <c r="K226" s="146">
        <f t="shared" si="837"/>
        <v>16761261.543666661</v>
      </c>
      <c r="L226" s="146">
        <f t="shared" si="837"/>
        <v>8682126.2019999921</v>
      </c>
      <c r="M226" s="146">
        <f t="shared" si="837"/>
        <v>449932.42566666007</v>
      </c>
      <c r="N226" s="146">
        <f t="shared" si="837"/>
        <v>4143710.4801699817</v>
      </c>
      <c r="O226" s="146">
        <f t="shared" si="837"/>
        <v>7835250.8477933109</v>
      </c>
      <c r="P226" s="146">
        <f t="shared" si="837"/>
        <v>11524553.528536648</v>
      </c>
      <c r="Q226" s="146">
        <f t="shared" si="837"/>
        <v>15211618.522399992</v>
      </c>
      <c r="R226" s="146">
        <f t="shared" si="837"/>
        <v>18896445.829383329</v>
      </c>
      <c r="S226" s="146">
        <f t="shared" si="837"/>
        <v>22573645.86615333</v>
      </c>
      <c r="T226" s="146">
        <f t="shared" si="837"/>
        <v>26248608.216043338</v>
      </c>
      <c r="U226" s="146">
        <f t="shared" si="837"/>
        <v>29921332.879053339</v>
      </c>
      <c r="V226" s="146">
        <f t="shared" si="837"/>
        <v>33591819.855183348</v>
      </c>
      <c r="W226" s="146">
        <f t="shared" si="837"/>
        <v>37260069.144433349</v>
      </c>
      <c r="X226" s="146">
        <f t="shared" si="837"/>
        <v>40926080.746803358</v>
      </c>
      <c r="Y226" s="146">
        <f t="shared" si="837"/>
        <v>43583360.246960029</v>
      </c>
      <c r="Z226" s="146">
        <f t="shared" si="837"/>
        <v>54865277.839932382</v>
      </c>
      <c r="AA226" s="146">
        <f t="shared" si="837"/>
        <v>66142959.689644411</v>
      </c>
      <c r="AB226" s="146">
        <f t="shared" si="837"/>
        <v>77416405.796096116</v>
      </c>
      <c r="AC226" s="146">
        <f t="shared" si="837"/>
        <v>88685616.159287512</v>
      </c>
      <c r="AD226" s="146">
        <f t="shared" si="837"/>
        <v>99950590.779218584</v>
      </c>
      <c r="AE226" s="146">
        <f t="shared" si="837"/>
        <v>111205940.072556</v>
      </c>
      <c r="AF226" s="146">
        <f t="shared" si="837"/>
        <v>122457053.6226331</v>
      </c>
      <c r="AG226" s="146">
        <f t="shared" si="837"/>
        <v>133703931.42944989</v>
      </c>
      <c r="AH226" s="146">
        <f t="shared" si="837"/>
        <v>144946573.49300635</v>
      </c>
      <c r="AI226" s="146">
        <f t="shared" si="837"/>
        <v>156184979.81330249</v>
      </c>
      <c r="AJ226" s="146">
        <f t="shared" si="837"/>
        <v>171384530.3479943</v>
      </c>
      <c r="AK226" s="146">
        <f t="shared" si="837"/>
        <v>186574455.55609247</v>
      </c>
      <c r="AL226" s="146">
        <f t="shared" ref="AL226:BI226" si="838">SUM(AL224:AL225)</f>
        <v>196176492.54753566</v>
      </c>
      <c r="AM226" s="146">
        <f t="shared" si="838"/>
        <v>209738879.43051481</v>
      </c>
      <c r="AN226" s="146">
        <f t="shared" si="838"/>
        <v>223296236.24737391</v>
      </c>
      <c r="AO226" s="146">
        <f t="shared" si="838"/>
        <v>236848562.99811298</v>
      </c>
      <c r="AP226" s="146">
        <f t="shared" si="838"/>
        <v>250395859.68273196</v>
      </c>
      <c r="AQ226" s="146">
        <f t="shared" si="838"/>
        <v>263932736.71789756</v>
      </c>
      <c r="AR226" s="146">
        <f t="shared" si="838"/>
        <v>277464583.68694311</v>
      </c>
      <c r="AS226" s="146">
        <f t="shared" si="838"/>
        <v>290991400.58986866</v>
      </c>
      <c r="AT226" s="146">
        <f t="shared" si="838"/>
        <v>304513187.42667413</v>
      </c>
      <c r="AU226" s="146">
        <f t="shared" si="838"/>
        <v>318029944.1973595</v>
      </c>
      <c r="AV226" s="146">
        <f t="shared" si="838"/>
        <v>331541670.90192485</v>
      </c>
      <c r="AW226" s="146">
        <f t="shared" si="838"/>
        <v>345042977.95703685</v>
      </c>
      <c r="AX226" s="146">
        <f t="shared" si="838"/>
        <v>352883688.44255221</v>
      </c>
      <c r="AY226" s="146">
        <f t="shared" si="838"/>
        <v>364683879.03607202</v>
      </c>
      <c r="AZ226" s="146">
        <f t="shared" si="838"/>
        <v>376478169.77994049</v>
      </c>
      <c r="BA226" s="146">
        <f t="shared" si="838"/>
        <v>388266560.67415738</v>
      </c>
      <c r="BB226" s="146">
        <f t="shared" si="838"/>
        <v>400049051.71872294</v>
      </c>
      <c r="BC226" s="146">
        <f t="shared" si="838"/>
        <v>411820253.33030367</v>
      </c>
      <c r="BD226" s="146">
        <f t="shared" si="838"/>
        <v>423585555.09223288</v>
      </c>
      <c r="BE226" s="146">
        <f t="shared" si="838"/>
        <v>435344957.0045107</v>
      </c>
      <c r="BF226" s="146">
        <f t="shared" si="838"/>
        <v>447098459.06713706</v>
      </c>
      <c r="BG226" s="146">
        <f t="shared" si="838"/>
        <v>458846061.28011197</v>
      </c>
      <c r="BH226" s="146">
        <f t="shared" si="838"/>
        <v>470587763.64343542</v>
      </c>
      <c r="BI226" s="146">
        <f t="shared" si="838"/>
        <v>482323566.15710741</v>
      </c>
    </row>
    <row r="227" spans="1:61" ht="15.75" customHeight="1" x14ac:dyDescent="0.35">
      <c r="A227" s="94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34"/>
      <c r="AJ227" s="34"/>
      <c r="AK227" s="34"/>
      <c r="AL227" s="104"/>
      <c r="AM227" s="104"/>
      <c r="AN227" s="104"/>
      <c r="AO227" s="104"/>
      <c r="AP227" s="104"/>
      <c r="AQ227" s="104"/>
      <c r="AR227" s="104"/>
      <c r="AS227" s="104"/>
      <c r="AT227" s="104"/>
      <c r="AU227" s="104"/>
      <c r="AV227" s="104"/>
      <c r="AW227" s="104"/>
      <c r="AX227" s="104"/>
      <c r="AY227" s="104"/>
      <c r="AZ227" s="104"/>
      <c r="BA227" s="104"/>
      <c r="BB227" s="104"/>
      <c r="BC227" s="104"/>
      <c r="BD227" s="104"/>
      <c r="BE227" s="104"/>
      <c r="BF227" s="104"/>
      <c r="BG227" s="104"/>
      <c r="BH227" s="104"/>
      <c r="BI227" s="104"/>
    </row>
    <row r="228" spans="1:61" ht="15.75" customHeight="1" x14ac:dyDescent="0.35">
      <c r="A228" s="94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34"/>
      <c r="AJ228" s="34"/>
      <c r="AK228" s="34"/>
      <c r="AL228" s="104"/>
      <c r="AM228" s="104"/>
      <c r="AN228" s="104"/>
      <c r="AO228" s="104"/>
      <c r="AP228" s="104"/>
      <c r="AQ228" s="104"/>
      <c r="AR228" s="104"/>
      <c r="AS228" s="104"/>
      <c r="AT228" s="104"/>
      <c r="AU228" s="104"/>
      <c r="AV228" s="104"/>
      <c r="AW228" s="104"/>
      <c r="AX228" s="104"/>
      <c r="AY228" s="104"/>
      <c r="AZ228" s="104"/>
      <c r="BA228" s="104"/>
      <c r="BB228" s="104"/>
      <c r="BC228" s="104"/>
      <c r="BD228" s="104"/>
      <c r="BE228" s="104"/>
      <c r="BF228" s="104"/>
      <c r="BG228" s="104"/>
      <c r="BH228" s="104"/>
      <c r="BI228" s="104"/>
    </row>
    <row r="229" spans="1:61" ht="15.75" customHeight="1" x14ac:dyDescent="0.35">
      <c r="A229" s="140" t="s">
        <v>207</v>
      </c>
      <c r="B229" s="141">
        <f t="shared" ref="B229:AK229" si="839">B212+B214+B215+B216</f>
        <v>32702766.666666664</v>
      </c>
      <c r="C229" s="141">
        <f t="shared" si="839"/>
        <v>32355482.460333332</v>
      </c>
      <c r="D229" s="141">
        <f t="shared" si="839"/>
        <v>33462556.469833333</v>
      </c>
      <c r="E229" s="141">
        <f t="shared" si="839"/>
        <v>35189296.198166668</v>
      </c>
      <c r="F229" s="141">
        <f t="shared" si="839"/>
        <v>39268013.247999996</v>
      </c>
      <c r="G229" s="141">
        <f t="shared" si="839"/>
        <v>42591174.914499998</v>
      </c>
      <c r="H229" s="141">
        <f t="shared" si="839"/>
        <v>43954007.2755</v>
      </c>
      <c r="I229" s="141">
        <f t="shared" si="839"/>
        <v>43957146.70183333</v>
      </c>
      <c r="J229" s="141">
        <f t="shared" si="839"/>
        <v>40861147.360166669</v>
      </c>
      <c r="K229" s="141">
        <f t="shared" si="839"/>
        <v>44359759.250499994</v>
      </c>
      <c r="L229" s="141">
        <f t="shared" si="839"/>
        <v>44847919.872833326</v>
      </c>
      <c r="M229" s="141">
        <f t="shared" si="839"/>
        <v>41315420.893833324</v>
      </c>
      <c r="N229" s="141">
        <f t="shared" si="839"/>
        <v>54606755.111899987</v>
      </c>
      <c r="O229" s="141">
        <f t="shared" si="839"/>
        <v>54826718.654766664</v>
      </c>
      <c r="P229" s="141">
        <f t="shared" si="839"/>
        <v>55036892.602433331</v>
      </c>
      <c r="Q229" s="141">
        <f t="shared" si="839"/>
        <v>55237276.954899997</v>
      </c>
      <c r="R229" s="141">
        <f t="shared" si="839"/>
        <v>55427871.712166667</v>
      </c>
      <c r="S229" s="141">
        <f t="shared" si="839"/>
        <v>56102031.040899999</v>
      </c>
      <c r="T229" s="141">
        <f t="shared" si="839"/>
        <v>56264754.941100001</v>
      </c>
      <c r="U229" s="141">
        <f t="shared" si="839"/>
        <v>56417689.246100001</v>
      </c>
      <c r="V229" s="141">
        <f t="shared" si="839"/>
        <v>56560833.955900006</v>
      </c>
      <c r="W229" s="141">
        <f t="shared" si="839"/>
        <v>56694189.070500001</v>
      </c>
      <c r="X229" s="141">
        <f t="shared" si="839"/>
        <v>56817754.589900002</v>
      </c>
      <c r="Y229" s="141">
        <f t="shared" si="839"/>
        <v>58194965.320766672</v>
      </c>
      <c r="Z229" s="141">
        <f t="shared" si="839"/>
        <v>63803954.310101599</v>
      </c>
      <c r="AA229" s="141">
        <f t="shared" si="839"/>
        <v>64069684.451463737</v>
      </c>
      <c r="AB229" s="141">
        <f t="shared" si="839"/>
        <v>64322551.064733073</v>
      </c>
      <c r="AC229" s="141">
        <f t="shared" si="839"/>
        <v>64562554.149909608</v>
      </c>
      <c r="AD229" s="141">
        <f t="shared" si="839"/>
        <v>64789693.706993341</v>
      </c>
      <c r="AE229" s="141">
        <f t="shared" si="839"/>
        <v>65497323.902650937</v>
      </c>
      <c r="AF229" s="141">
        <f t="shared" si="839"/>
        <v>65690444.736882403</v>
      </c>
      <c r="AG229" s="141">
        <f t="shared" si="839"/>
        <v>65870702.043021068</v>
      </c>
      <c r="AH229" s="141">
        <f t="shared" si="839"/>
        <v>66038095.821066931</v>
      </c>
      <c r="AI229" s="141">
        <f t="shared" si="839"/>
        <v>66192626.071019992</v>
      </c>
      <c r="AJ229" s="141">
        <f t="shared" si="839"/>
        <v>63284000.517760262</v>
      </c>
      <c r="AK229" s="141">
        <f t="shared" si="839"/>
        <v>63906157.878194392</v>
      </c>
      <c r="AL229" s="141">
        <f t="shared" ref="AL229:BI229" si="840">AL212+AL214+AL215+AL216</f>
        <v>67714518.947789192</v>
      </c>
      <c r="AM229" s="141">
        <f t="shared" si="840"/>
        <v>64830500.200960115</v>
      </c>
      <c r="AN229" s="141">
        <f t="shared" si="840"/>
        <v>64982688.165989444</v>
      </c>
      <c r="AO229" s="141">
        <f t="shared" si="840"/>
        <v>65120790.567757145</v>
      </c>
      <c r="AP229" s="141">
        <f t="shared" si="840"/>
        <v>65244807.406263225</v>
      </c>
      <c r="AQ229" s="141">
        <f t="shared" si="840"/>
        <v>65848092.848174363</v>
      </c>
      <c r="AR229" s="141">
        <f t="shared" si="840"/>
        <v>65935646.893490553</v>
      </c>
      <c r="AS229" s="141">
        <f t="shared" si="840"/>
        <v>66009115.375545122</v>
      </c>
      <c r="AT229" s="141">
        <f t="shared" si="840"/>
        <v>66068498.294338077</v>
      </c>
      <c r="AU229" s="141">
        <f t="shared" si="840"/>
        <v>66113795.649869412</v>
      </c>
      <c r="AV229" s="141">
        <f t="shared" si="840"/>
        <v>66145007.442139149</v>
      </c>
      <c r="AW229" s="141">
        <f t="shared" si="840"/>
        <v>66655487.837813914</v>
      </c>
      <c r="AX229" s="141">
        <f t="shared" si="840"/>
        <v>70413117.899280176</v>
      </c>
      <c r="AY229" s="141">
        <f t="shared" si="840"/>
        <v>67421769.577804819</v>
      </c>
      <c r="AZ229" s="141">
        <f t="shared" si="840"/>
        <v>67465289.839677989</v>
      </c>
      <c r="BA229" s="141">
        <f t="shared" si="840"/>
        <v>67493386.409779698</v>
      </c>
      <c r="BB229" s="141">
        <f t="shared" si="840"/>
        <v>67506059.288109928</v>
      </c>
      <c r="BC229" s="141">
        <f t="shared" si="840"/>
        <v>67996662.641335368</v>
      </c>
      <c r="BD229" s="141">
        <f t="shared" si="840"/>
        <v>67970196.469455987</v>
      </c>
      <c r="BE229" s="141">
        <f t="shared" si="840"/>
        <v>67928306.605805144</v>
      </c>
      <c r="BF229" s="141">
        <f t="shared" si="840"/>
        <v>67870993.050382823</v>
      </c>
      <c r="BG229" s="141">
        <f t="shared" si="840"/>
        <v>67798255.803189054</v>
      </c>
      <c r="BH229" s="141">
        <f t="shared" si="840"/>
        <v>67710094.864223808</v>
      </c>
      <c r="BI229" s="141">
        <f t="shared" si="840"/>
        <v>67606510.233487085</v>
      </c>
    </row>
    <row r="230" spans="1:61" ht="15.75" customHeight="1" x14ac:dyDescent="0.35">
      <c r="A230" s="134" t="s">
        <v>208</v>
      </c>
      <c r="B230" s="135">
        <f t="shared" ref="B230:AK230" si="841">B219+B220+B226</f>
        <v>145594880</v>
      </c>
      <c r="C230" s="135">
        <f t="shared" si="841"/>
        <v>124210364.33399999</v>
      </c>
      <c r="D230" s="135">
        <f t="shared" si="841"/>
        <v>104843273.539</v>
      </c>
      <c r="E230" s="135">
        <f t="shared" si="841"/>
        <v>88390227.723999992</v>
      </c>
      <c r="F230" s="135">
        <f t="shared" si="841"/>
        <v>75292386.731999993</v>
      </c>
      <c r="G230" s="135">
        <f t="shared" si="841"/>
        <v>66627785.230333328</v>
      </c>
      <c r="H230" s="135">
        <f t="shared" si="841"/>
        <v>58223091.960666656</v>
      </c>
      <c r="I230" s="135">
        <f t="shared" si="841"/>
        <v>49819356.922999993</v>
      </c>
      <c r="J230" s="135">
        <f t="shared" si="841"/>
        <v>41304080.117333323</v>
      </c>
      <c r="K230" s="135">
        <f t="shared" si="841"/>
        <v>32917261.543666661</v>
      </c>
      <c r="L230" s="135">
        <f t="shared" si="841"/>
        <v>24549626.201999992</v>
      </c>
      <c r="M230" s="135">
        <f t="shared" si="841"/>
        <v>18012028.42566666</v>
      </c>
      <c r="N230" s="135">
        <f t="shared" si="841"/>
        <v>22739370.480169982</v>
      </c>
      <c r="O230" s="135">
        <f t="shared" si="841"/>
        <v>26142410.847793311</v>
      </c>
      <c r="P230" s="135">
        <f t="shared" si="841"/>
        <v>29543213.528536648</v>
      </c>
      <c r="Q230" s="135">
        <f t="shared" si="841"/>
        <v>32941778.522399992</v>
      </c>
      <c r="R230" s="135">
        <f t="shared" si="841"/>
        <v>36338105.829383329</v>
      </c>
      <c r="S230" s="135">
        <f t="shared" si="841"/>
        <v>39726805.86615333</v>
      </c>
      <c r="T230" s="135">
        <f t="shared" si="841"/>
        <v>43113268.216043338</v>
      </c>
      <c r="U230" s="135">
        <f t="shared" si="841"/>
        <v>46497492.879053339</v>
      </c>
      <c r="V230" s="135">
        <f t="shared" si="841"/>
        <v>49879479.855183348</v>
      </c>
      <c r="W230" s="135">
        <f t="shared" si="841"/>
        <v>53259229.144433349</v>
      </c>
      <c r="X230" s="135">
        <f t="shared" si="841"/>
        <v>56636740.746803358</v>
      </c>
      <c r="Y230" s="135">
        <f t="shared" si="841"/>
        <v>59005520.246960029</v>
      </c>
      <c r="Z230" s="135">
        <f t="shared" si="841"/>
        <v>70659969.839932382</v>
      </c>
      <c r="AA230" s="135">
        <f t="shared" si="841"/>
        <v>81649151.689644411</v>
      </c>
      <c r="AB230" s="135">
        <f t="shared" si="841"/>
        <v>92634097.796096116</v>
      </c>
      <c r="AC230" s="135">
        <f t="shared" si="841"/>
        <v>103614808.15928751</v>
      </c>
      <c r="AD230" s="135">
        <f t="shared" si="841"/>
        <v>114591282.77921858</v>
      </c>
      <c r="AE230" s="135">
        <f t="shared" si="841"/>
        <v>125558132.072556</v>
      </c>
      <c r="AF230" s="135">
        <f t="shared" si="841"/>
        <v>136520745.6226331</v>
      </c>
      <c r="AG230" s="135">
        <f t="shared" si="841"/>
        <v>147479123.42944989</v>
      </c>
      <c r="AH230" s="135">
        <f t="shared" si="841"/>
        <v>158433265.49300635</v>
      </c>
      <c r="AI230" s="135">
        <f t="shared" si="841"/>
        <v>169383171.81330249</v>
      </c>
      <c r="AJ230" s="135">
        <f t="shared" si="841"/>
        <v>184294222.3479943</v>
      </c>
      <c r="AK230" s="135">
        <f t="shared" si="841"/>
        <v>199195647.55609247</v>
      </c>
      <c r="AL230" s="135">
        <f t="shared" ref="AL230:BI230" si="842">AL219+AL220+AL226</f>
        <v>208509184.54753566</v>
      </c>
      <c r="AM230" s="135">
        <f t="shared" si="842"/>
        <v>221783071.43051481</v>
      </c>
      <c r="AN230" s="135">
        <f t="shared" si="842"/>
        <v>235051928.24737391</v>
      </c>
      <c r="AO230" s="135">
        <f t="shared" si="842"/>
        <v>248315754.99811298</v>
      </c>
      <c r="AP230" s="135">
        <f t="shared" si="842"/>
        <v>261574551.68273196</v>
      </c>
      <c r="AQ230" s="135">
        <f t="shared" si="842"/>
        <v>274822928.71789753</v>
      </c>
      <c r="AR230" s="135">
        <f t="shared" si="842"/>
        <v>288066275.68694311</v>
      </c>
      <c r="AS230" s="135">
        <f t="shared" si="842"/>
        <v>301304592.58986866</v>
      </c>
      <c r="AT230" s="135">
        <f t="shared" si="842"/>
        <v>314537879.42667413</v>
      </c>
      <c r="AU230" s="135">
        <f t="shared" si="842"/>
        <v>327766136.1973595</v>
      </c>
      <c r="AV230" s="135">
        <f t="shared" si="842"/>
        <v>340989362.90192485</v>
      </c>
      <c r="AW230" s="135">
        <f t="shared" si="842"/>
        <v>354202169.95703685</v>
      </c>
      <c r="AX230" s="135">
        <f t="shared" si="842"/>
        <v>361754380.44255221</v>
      </c>
      <c r="AY230" s="135">
        <f t="shared" si="842"/>
        <v>373266071.03607202</v>
      </c>
      <c r="AZ230" s="135">
        <f t="shared" si="842"/>
        <v>384771861.77994049</v>
      </c>
      <c r="BA230" s="135">
        <f t="shared" si="842"/>
        <v>396271752.67415738</v>
      </c>
      <c r="BB230" s="135">
        <f t="shared" si="842"/>
        <v>407765743.71872294</v>
      </c>
      <c r="BC230" s="135">
        <f t="shared" si="842"/>
        <v>419248445.33030367</v>
      </c>
      <c r="BD230" s="135">
        <f t="shared" si="842"/>
        <v>430725247.09223288</v>
      </c>
      <c r="BE230" s="135">
        <f t="shared" si="842"/>
        <v>442196149.0045107</v>
      </c>
      <c r="BF230" s="135">
        <f t="shared" si="842"/>
        <v>453661151.06713706</v>
      </c>
      <c r="BG230" s="135">
        <f t="shared" si="842"/>
        <v>465120253.28011197</v>
      </c>
      <c r="BH230" s="135">
        <f t="shared" si="842"/>
        <v>476573455.64343542</v>
      </c>
      <c r="BI230" s="135">
        <f t="shared" si="842"/>
        <v>488020758.15710741</v>
      </c>
    </row>
    <row r="231" spans="1:61" ht="15.75" customHeight="1" x14ac:dyDescent="0.35">
      <c r="A231" s="134" t="s">
        <v>209</v>
      </c>
      <c r="B231" s="135">
        <f t="shared" ref="B231:AK231" si="843">+IF(B229&lt;B230,B230-B229,0)</f>
        <v>112892113.33333334</v>
      </c>
      <c r="C231" s="135">
        <f t="shared" si="843"/>
        <v>91854881.873666659</v>
      </c>
      <c r="D231" s="135">
        <f t="shared" si="843"/>
        <v>71380717.069166675</v>
      </c>
      <c r="E231" s="135">
        <f t="shared" si="843"/>
        <v>53200931.525833324</v>
      </c>
      <c r="F231" s="135">
        <f t="shared" si="843"/>
        <v>36024373.483999997</v>
      </c>
      <c r="G231" s="135">
        <f t="shared" si="843"/>
        <v>24036610.31583333</v>
      </c>
      <c r="H231" s="135">
        <f t="shared" si="843"/>
        <v>14269084.685166657</v>
      </c>
      <c r="I231" s="135">
        <f t="shared" si="843"/>
        <v>5862210.2211666629</v>
      </c>
      <c r="J231" s="135">
        <f t="shared" si="843"/>
        <v>442932.75716665387</v>
      </c>
      <c r="K231" s="135">
        <f t="shared" si="843"/>
        <v>0</v>
      </c>
      <c r="L231" s="135">
        <f t="shared" si="843"/>
        <v>0</v>
      </c>
      <c r="M231" s="135">
        <f t="shared" si="843"/>
        <v>0</v>
      </c>
      <c r="N231" s="135">
        <f t="shared" si="843"/>
        <v>0</v>
      </c>
      <c r="O231" s="135">
        <f t="shared" si="843"/>
        <v>0</v>
      </c>
      <c r="P231" s="135">
        <f t="shared" si="843"/>
        <v>0</v>
      </c>
      <c r="Q231" s="135">
        <f t="shared" si="843"/>
        <v>0</v>
      </c>
      <c r="R231" s="135">
        <f t="shared" si="843"/>
        <v>0</v>
      </c>
      <c r="S231" s="135">
        <f t="shared" si="843"/>
        <v>0</v>
      </c>
      <c r="T231" s="135">
        <f t="shared" si="843"/>
        <v>0</v>
      </c>
      <c r="U231" s="135">
        <f t="shared" si="843"/>
        <v>0</v>
      </c>
      <c r="V231" s="135">
        <f t="shared" si="843"/>
        <v>0</v>
      </c>
      <c r="W231" s="135">
        <f t="shared" si="843"/>
        <v>0</v>
      </c>
      <c r="X231" s="135">
        <f t="shared" si="843"/>
        <v>0</v>
      </c>
      <c r="Y231" s="135">
        <f t="shared" si="843"/>
        <v>810554.92619335651</v>
      </c>
      <c r="Z231" s="135">
        <f t="shared" si="843"/>
        <v>6856015.5298307836</v>
      </c>
      <c r="AA231" s="135">
        <f t="shared" si="843"/>
        <v>17579467.238180675</v>
      </c>
      <c r="AB231" s="135">
        <f t="shared" si="843"/>
        <v>28311546.731363043</v>
      </c>
      <c r="AC231" s="135">
        <f t="shared" si="843"/>
        <v>39052254.009377904</v>
      </c>
      <c r="AD231" s="135">
        <f t="shared" si="843"/>
        <v>49801589.072225243</v>
      </c>
      <c r="AE231" s="135">
        <f t="shared" si="843"/>
        <v>60060808.169905066</v>
      </c>
      <c r="AF231" s="135">
        <f t="shared" si="843"/>
        <v>70830300.885750696</v>
      </c>
      <c r="AG231" s="135">
        <f t="shared" si="843"/>
        <v>81608421.386428818</v>
      </c>
      <c r="AH231" s="135">
        <f t="shared" si="843"/>
        <v>92395169.671939418</v>
      </c>
      <c r="AI231" s="135">
        <f t="shared" si="843"/>
        <v>103190545.74228249</v>
      </c>
      <c r="AJ231" s="135">
        <f t="shared" si="843"/>
        <v>121010221.83023404</v>
      </c>
      <c r="AK231" s="135">
        <f t="shared" si="843"/>
        <v>135289489.67789808</v>
      </c>
      <c r="AL231" s="135">
        <f t="shared" ref="AL231:BI231" si="844">+IF(AL229&lt;AL230,AL230-AL229,0)</f>
        <v>140794665.59974647</v>
      </c>
      <c r="AM231" s="135">
        <f t="shared" si="844"/>
        <v>156952571.22955471</v>
      </c>
      <c r="AN231" s="135">
        <f t="shared" si="844"/>
        <v>170069240.08138448</v>
      </c>
      <c r="AO231" s="135">
        <f t="shared" si="844"/>
        <v>183194964.43035585</v>
      </c>
      <c r="AP231" s="135">
        <f t="shared" si="844"/>
        <v>196329744.27646872</v>
      </c>
      <c r="AQ231" s="135">
        <f t="shared" si="844"/>
        <v>208974835.86972317</v>
      </c>
      <c r="AR231" s="135">
        <f t="shared" si="844"/>
        <v>222130628.79345256</v>
      </c>
      <c r="AS231" s="135">
        <f t="shared" si="844"/>
        <v>235295477.21432355</v>
      </c>
      <c r="AT231" s="135">
        <f t="shared" si="844"/>
        <v>248469381.13233605</v>
      </c>
      <c r="AU231" s="135">
        <f t="shared" si="844"/>
        <v>261652340.54749009</v>
      </c>
      <c r="AV231" s="135">
        <f t="shared" si="844"/>
        <v>274844355.4597857</v>
      </c>
      <c r="AW231" s="135">
        <f t="shared" si="844"/>
        <v>287546682.11922294</v>
      </c>
      <c r="AX231" s="135">
        <f t="shared" si="844"/>
        <v>291341262.54327202</v>
      </c>
      <c r="AY231" s="135">
        <f t="shared" si="844"/>
        <v>305844301.45826721</v>
      </c>
      <c r="AZ231" s="135">
        <f t="shared" si="844"/>
        <v>317306571.9402625</v>
      </c>
      <c r="BA231" s="135">
        <f t="shared" si="844"/>
        <v>328778366.26437771</v>
      </c>
      <c r="BB231" s="135">
        <f t="shared" si="844"/>
        <v>340259684.43061304</v>
      </c>
      <c r="BC231" s="135">
        <f t="shared" si="844"/>
        <v>351251782.6889683</v>
      </c>
      <c r="BD231" s="135">
        <f t="shared" si="844"/>
        <v>362755050.62277687</v>
      </c>
      <c r="BE231" s="135">
        <f t="shared" si="844"/>
        <v>374267842.39870554</v>
      </c>
      <c r="BF231" s="135">
        <f t="shared" si="844"/>
        <v>385790158.01675427</v>
      </c>
      <c r="BG231" s="135">
        <f t="shared" si="844"/>
        <v>397321997.47692293</v>
      </c>
      <c r="BH231" s="135">
        <f t="shared" si="844"/>
        <v>408863360.77921164</v>
      </c>
      <c r="BI231" s="135">
        <f t="shared" si="844"/>
        <v>420414247.92362034</v>
      </c>
    </row>
    <row r="232" spans="1:61" ht="15.75" customHeight="1" x14ac:dyDescent="0.35">
      <c r="A232" s="147" t="s">
        <v>210</v>
      </c>
      <c r="B232" s="148">
        <f t="shared" ref="B232:AK232" si="845">+IF(B230&lt;B229,B229-B230,0)</f>
        <v>0</v>
      </c>
      <c r="C232" s="148">
        <f t="shared" si="845"/>
        <v>0</v>
      </c>
      <c r="D232" s="148">
        <f t="shared" si="845"/>
        <v>0</v>
      </c>
      <c r="E232" s="148">
        <f t="shared" si="845"/>
        <v>0</v>
      </c>
      <c r="F232" s="148">
        <f t="shared" si="845"/>
        <v>0</v>
      </c>
      <c r="G232" s="148">
        <f t="shared" si="845"/>
        <v>0</v>
      </c>
      <c r="H232" s="148">
        <f t="shared" si="845"/>
        <v>0</v>
      </c>
      <c r="I232" s="148">
        <f t="shared" si="845"/>
        <v>0</v>
      </c>
      <c r="J232" s="148">
        <f t="shared" si="845"/>
        <v>0</v>
      </c>
      <c r="K232" s="148">
        <f t="shared" si="845"/>
        <v>11442497.706833333</v>
      </c>
      <c r="L232" s="148">
        <f t="shared" si="845"/>
        <v>20298293.670833334</v>
      </c>
      <c r="M232" s="148">
        <f t="shared" si="845"/>
        <v>23303392.468166664</v>
      </c>
      <c r="N232" s="148">
        <f t="shared" si="845"/>
        <v>31867384.631730005</v>
      </c>
      <c r="O232" s="148">
        <f t="shared" si="845"/>
        <v>28684307.806973353</v>
      </c>
      <c r="P232" s="148">
        <f t="shared" si="845"/>
        <v>25493679.073896684</v>
      </c>
      <c r="Q232" s="148">
        <f t="shared" si="845"/>
        <v>22295498.432500005</v>
      </c>
      <c r="R232" s="148">
        <f t="shared" si="845"/>
        <v>19089765.882783338</v>
      </c>
      <c r="S232" s="148">
        <f t="shared" si="845"/>
        <v>16375225.17474667</v>
      </c>
      <c r="T232" s="148">
        <f t="shared" si="845"/>
        <v>13151486.725056663</v>
      </c>
      <c r="U232" s="148">
        <f t="shared" si="845"/>
        <v>9920196.3670466617</v>
      </c>
      <c r="V232" s="148">
        <f t="shared" si="845"/>
        <v>6681354.1007166579</v>
      </c>
      <c r="W232" s="148">
        <f t="shared" si="845"/>
        <v>3434959.9260666519</v>
      </c>
      <c r="X232" s="148">
        <f t="shared" si="845"/>
        <v>181013.84309664369</v>
      </c>
      <c r="Y232" s="148">
        <f t="shared" si="845"/>
        <v>0</v>
      </c>
      <c r="Z232" s="148">
        <f t="shared" si="845"/>
        <v>0</v>
      </c>
      <c r="AA232" s="148">
        <f t="shared" si="845"/>
        <v>0</v>
      </c>
      <c r="AB232" s="148">
        <f t="shared" si="845"/>
        <v>0</v>
      </c>
      <c r="AC232" s="148">
        <f t="shared" si="845"/>
        <v>0</v>
      </c>
      <c r="AD232" s="148">
        <f t="shared" si="845"/>
        <v>0</v>
      </c>
      <c r="AE232" s="148">
        <f t="shared" si="845"/>
        <v>0</v>
      </c>
      <c r="AF232" s="148">
        <f t="shared" si="845"/>
        <v>0</v>
      </c>
      <c r="AG232" s="148">
        <f t="shared" si="845"/>
        <v>0</v>
      </c>
      <c r="AH232" s="148">
        <f t="shared" si="845"/>
        <v>0</v>
      </c>
      <c r="AI232" s="148">
        <f t="shared" si="845"/>
        <v>0</v>
      </c>
      <c r="AJ232" s="148">
        <f t="shared" si="845"/>
        <v>0</v>
      </c>
      <c r="AK232" s="148">
        <f t="shared" si="845"/>
        <v>0</v>
      </c>
      <c r="AL232" s="148">
        <f t="shared" ref="AL232:BI232" si="846">+IF(AL230&lt;AL229,AL229-AL230,0)</f>
        <v>0</v>
      </c>
      <c r="AM232" s="148">
        <f t="shared" si="846"/>
        <v>0</v>
      </c>
      <c r="AN232" s="148">
        <f t="shared" si="846"/>
        <v>0</v>
      </c>
      <c r="AO232" s="148">
        <f t="shared" si="846"/>
        <v>0</v>
      </c>
      <c r="AP232" s="148">
        <f t="shared" si="846"/>
        <v>0</v>
      </c>
      <c r="AQ232" s="148">
        <f t="shared" si="846"/>
        <v>0</v>
      </c>
      <c r="AR232" s="148">
        <f t="shared" si="846"/>
        <v>0</v>
      </c>
      <c r="AS232" s="148">
        <f t="shared" si="846"/>
        <v>0</v>
      </c>
      <c r="AT232" s="148">
        <f t="shared" si="846"/>
        <v>0</v>
      </c>
      <c r="AU232" s="148">
        <f t="shared" si="846"/>
        <v>0</v>
      </c>
      <c r="AV232" s="148">
        <f t="shared" si="846"/>
        <v>0</v>
      </c>
      <c r="AW232" s="148">
        <f t="shared" si="846"/>
        <v>0</v>
      </c>
      <c r="AX232" s="148">
        <f t="shared" si="846"/>
        <v>0</v>
      </c>
      <c r="AY232" s="148">
        <f t="shared" si="846"/>
        <v>0</v>
      </c>
      <c r="AZ232" s="148">
        <f t="shared" si="846"/>
        <v>0</v>
      </c>
      <c r="BA232" s="148">
        <f t="shared" si="846"/>
        <v>0</v>
      </c>
      <c r="BB232" s="148">
        <f t="shared" si="846"/>
        <v>0</v>
      </c>
      <c r="BC232" s="148">
        <f t="shared" si="846"/>
        <v>0</v>
      </c>
      <c r="BD232" s="148">
        <f t="shared" si="846"/>
        <v>0</v>
      </c>
      <c r="BE232" s="148">
        <f t="shared" si="846"/>
        <v>0</v>
      </c>
      <c r="BF232" s="148">
        <f t="shared" si="846"/>
        <v>0</v>
      </c>
      <c r="BG232" s="148">
        <f t="shared" si="846"/>
        <v>0</v>
      </c>
      <c r="BH232" s="148">
        <f t="shared" si="846"/>
        <v>0</v>
      </c>
      <c r="BI232" s="148">
        <f t="shared" si="846"/>
        <v>0</v>
      </c>
    </row>
    <row r="233" spans="1:61" ht="15.75" customHeight="1" x14ac:dyDescent="0.35">
      <c r="A233" s="94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  <c r="AH233" s="34"/>
      <c r="AI233" s="34"/>
      <c r="AJ233" s="34"/>
      <c r="AK233" s="34"/>
    </row>
    <row r="234" spans="1:61" ht="15.75" customHeight="1" x14ac:dyDescent="0.35">
      <c r="B234" s="53"/>
      <c r="C234" s="53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34"/>
      <c r="AJ234" s="34"/>
      <c r="AK234" s="34"/>
    </row>
    <row r="235" spans="1:61" ht="15.75" customHeight="1" x14ac:dyDescent="0.35">
      <c r="A235" s="71" t="s">
        <v>211</v>
      </c>
      <c r="B235" s="53"/>
      <c r="C235" s="53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  <c r="AH235" s="34"/>
      <c r="AI235" s="34"/>
      <c r="AJ235" s="34"/>
      <c r="AK235" s="34"/>
    </row>
    <row r="236" spans="1:61" ht="15.75" customHeight="1" x14ac:dyDescent="0.35">
      <c r="A236" s="127" t="s">
        <v>154</v>
      </c>
      <c r="B236" s="130">
        <f t="shared" ref="B236:AK236" si="847">B128</f>
        <v>-23045800</v>
      </c>
      <c r="C236" s="130">
        <f t="shared" si="847"/>
        <v>-20713836</v>
      </c>
      <c r="D236" s="130">
        <f t="shared" si="847"/>
        <v>-18694434</v>
      </c>
      <c r="E236" s="130">
        <f t="shared" si="847"/>
        <v>-15777520.000000002</v>
      </c>
      <c r="F236" s="130">
        <f t="shared" si="847"/>
        <v>-12418441.999999998</v>
      </c>
      <c r="G236" s="130">
        <f t="shared" si="847"/>
        <v>-7971677.9999999981</v>
      </c>
      <c r="H236" s="130">
        <f t="shared" si="847"/>
        <v>-7424227.9999999972</v>
      </c>
      <c r="I236" s="130">
        <f t="shared" si="847"/>
        <v>-7424227.9999999972</v>
      </c>
      <c r="J236" s="130">
        <f t="shared" si="847"/>
        <v>-7536728</v>
      </c>
      <c r="K236" s="130">
        <f t="shared" si="847"/>
        <v>-7409228.0000000028</v>
      </c>
      <c r="L236" s="130">
        <f t="shared" si="847"/>
        <v>-7391003.0000000019</v>
      </c>
      <c r="M236" s="130">
        <f t="shared" si="847"/>
        <v>-7536727.9999999991</v>
      </c>
      <c r="N236" s="130">
        <f t="shared" si="847"/>
        <v>6381643.8400000026</v>
      </c>
      <c r="O236" s="130">
        <f t="shared" si="847"/>
        <v>6381643.8400000008</v>
      </c>
      <c r="P236" s="130">
        <f t="shared" si="847"/>
        <v>6381643.8400000054</v>
      </c>
      <c r="Q236" s="130">
        <f t="shared" si="847"/>
        <v>6381643.8400000036</v>
      </c>
      <c r="R236" s="130">
        <f t="shared" si="847"/>
        <v>6381643.8400000017</v>
      </c>
      <c r="S236" s="130">
        <f t="shared" si="847"/>
        <v>6381643.8400000017</v>
      </c>
      <c r="T236" s="130">
        <f t="shared" si="847"/>
        <v>6381643.8400000073</v>
      </c>
      <c r="U236" s="130">
        <f t="shared" si="847"/>
        <v>6381643.8400000045</v>
      </c>
      <c r="V236" s="130">
        <f t="shared" si="847"/>
        <v>6381643.8400000026</v>
      </c>
      <c r="W236" s="130">
        <f t="shared" si="847"/>
        <v>6381643.8400000008</v>
      </c>
      <c r="X236" s="130">
        <f t="shared" si="847"/>
        <v>6381643.8400000054</v>
      </c>
      <c r="Y236" s="130">
        <f t="shared" si="847"/>
        <v>4841482.5600000052</v>
      </c>
      <c r="Z236" s="130">
        <f t="shared" si="847"/>
        <v>18116673.077040009</v>
      </c>
      <c r="AA236" s="130">
        <f t="shared" si="847"/>
        <v>18116673.077040009</v>
      </c>
      <c r="AB236" s="130">
        <f t="shared" si="847"/>
        <v>18116673.077040005</v>
      </c>
      <c r="AC236" s="130">
        <f t="shared" si="847"/>
        <v>18116673.077040013</v>
      </c>
      <c r="AD236" s="130">
        <f t="shared" si="847"/>
        <v>18116673.077040013</v>
      </c>
      <c r="AE236" s="130">
        <f t="shared" si="847"/>
        <v>18116673.077040013</v>
      </c>
      <c r="AF236" s="130">
        <f t="shared" si="847"/>
        <v>18116673.077040009</v>
      </c>
      <c r="AG236" s="130">
        <f t="shared" si="847"/>
        <v>18116673.077040009</v>
      </c>
      <c r="AH236" s="130">
        <f t="shared" si="847"/>
        <v>18116673.077040009</v>
      </c>
      <c r="AI236" s="130">
        <f t="shared" si="847"/>
        <v>18116673.077040005</v>
      </c>
      <c r="AJ236" s="130">
        <f t="shared" si="847"/>
        <v>24217257.627280008</v>
      </c>
      <c r="AK236" s="130">
        <f t="shared" si="847"/>
        <v>24217257.627280008</v>
      </c>
      <c r="AL236" s="130">
        <f t="shared" ref="AL236:BI236" si="848">AL128</f>
        <v>15628245.08799552</v>
      </c>
      <c r="AM236" s="130">
        <f t="shared" si="848"/>
        <v>21728829.638235524</v>
      </c>
      <c r="AN236" s="130">
        <f t="shared" si="848"/>
        <v>21728829.638235521</v>
      </c>
      <c r="AO236" s="130">
        <f t="shared" si="848"/>
        <v>21728829.638235524</v>
      </c>
      <c r="AP236" s="130">
        <f t="shared" si="848"/>
        <v>21728829.638235528</v>
      </c>
      <c r="AQ236" s="130">
        <f t="shared" si="848"/>
        <v>21728829.638235524</v>
      </c>
      <c r="AR236" s="130">
        <f t="shared" si="848"/>
        <v>21728829.638235528</v>
      </c>
      <c r="AS236" s="130">
        <f t="shared" si="848"/>
        <v>21728829.638235521</v>
      </c>
      <c r="AT236" s="130">
        <f t="shared" si="848"/>
        <v>21728829.638235524</v>
      </c>
      <c r="AU236" s="130">
        <f t="shared" si="848"/>
        <v>21728829.638235528</v>
      </c>
      <c r="AV236" s="130">
        <f t="shared" si="848"/>
        <v>21728829.638235524</v>
      </c>
      <c r="AW236" s="130">
        <f t="shared" si="848"/>
        <v>21728829.638235528</v>
      </c>
      <c r="AX236" s="130">
        <f t="shared" si="848"/>
        <v>13029296.222935233</v>
      </c>
      <c r="AY236" s="130">
        <f t="shared" si="848"/>
        <v>19129880.773175228</v>
      </c>
      <c r="AZ236" s="130">
        <f t="shared" si="848"/>
        <v>19129880.773175228</v>
      </c>
      <c r="BA236" s="130">
        <f t="shared" si="848"/>
        <v>19129880.773175225</v>
      </c>
      <c r="BB236" s="130">
        <f t="shared" si="848"/>
        <v>19129880.773175225</v>
      </c>
      <c r="BC236" s="130">
        <f t="shared" si="848"/>
        <v>19129880.773175228</v>
      </c>
      <c r="BD236" s="130">
        <f t="shared" si="848"/>
        <v>19129880.773175228</v>
      </c>
      <c r="BE236" s="130">
        <f t="shared" si="848"/>
        <v>19129880.773175228</v>
      </c>
      <c r="BF236" s="130">
        <f t="shared" si="848"/>
        <v>19129880.773175225</v>
      </c>
      <c r="BG236" s="130">
        <f t="shared" si="848"/>
        <v>19129880.773175225</v>
      </c>
      <c r="BH236" s="130">
        <f t="shared" si="848"/>
        <v>19129880.773175225</v>
      </c>
      <c r="BI236" s="130">
        <f t="shared" si="848"/>
        <v>19129880.773175225</v>
      </c>
    </row>
    <row r="237" spans="1:61" ht="15.75" customHeight="1" x14ac:dyDescent="0.35">
      <c r="A237" s="1" t="s">
        <v>212</v>
      </c>
      <c r="B237" s="34">
        <f t="shared" ref="B237:AK237" si="849">B154</f>
        <v>464866.66666666674</v>
      </c>
      <c r="C237" s="34">
        <f t="shared" si="849"/>
        <v>653182.66666666674</v>
      </c>
      <c r="D237" s="34">
        <f t="shared" si="849"/>
        <v>507738</v>
      </c>
      <c r="E237" s="34">
        <f t="shared" si="849"/>
        <v>733399.33333333349</v>
      </c>
      <c r="F237" s="34">
        <f t="shared" si="849"/>
        <v>1175715.3333333335</v>
      </c>
      <c r="G237" s="34">
        <f t="shared" si="849"/>
        <v>1118049.3333333335</v>
      </c>
      <c r="H237" s="34">
        <f t="shared" si="849"/>
        <v>303216.66666666605</v>
      </c>
      <c r="I237" s="34">
        <f t="shared" si="849"/>
        <v>0</v>
      </c>
      <c r="J237" s="34">
        <f t="shared" si="849"/>
        <v>-525000</v>
      </c>
      <c r="K237" s="34">
        <f t="shared" si="849"/>
        <v>595000</v>
      </c>
      <c r="L237" s="34">
        <f t="shared" si="849"/>
        <v>85050</v>
      </c>
      <c r="M237" s="34">
        <f t="shared" si="849"/>
        <v>-2663146</v>
      </c>
      <c r="N237" s="34">
        <f t="shared" si="849"/>
        <v>4009011</v>
      </c>
      <c r="O237" s="34">
        <f t="shared" si="849"/>
        <v>0</v>
      </c>
      <c r="P237" s="34">
        <f t="shared" si="849"/>
        <v>0</v>
      </c>
      <c r="Q237" s="34">
        <f t="shared" si="849"/>
        <v>0</v>
      </c>
      <c r="R237" s="34">
        <f t="shared" si="849"/>
        <v>0</v>
      </c>
      <c r="S237" s="34">
        <f t="shared" si="849"/>
        <v>0</v>
      </c>
      <c r="T237" s="34">
        <f t="shared" si="849"/>
        <v>0</v>
      </c>
      <c r="U237" s="34">
        <f t="shared" si="849"/>
        <v>0</v>
      </c>
      <c r="V237" s="34">
        <f t="shared" si="849"/>
        <v>0</v>
      </c>
      <c r="W237" s="34">
        <f t="shared" si="849"/>
        <v>0</v>
      </c>
      <c r="X237" s="34">
        <f t="shared" si="849"/>
        <v>0</v>
      </c>
      <c r="Y237" s="34">
        <f t="shared" si="849"/>
        <v>0</v>
      </c>
      <c r="Z237" s="34">
        <f t="shared" si="849"/>
        <v>1551913.0823999997</v>
      </c>
      <c r="AA237" s="34">
        <f t="shared" si="849"/>
        <v>0</v>
      </c>
      <c r="AB237" s="34">
        <f t="shared" si="849"/>
        <v>0</v>
      </c>
      <c r="AC237" s="34">
        <f t="shared" si="849"/>
        <v>0</v>
      </c>
      <c r="AD237" s="34">
        <f t="shared" si="849"/>
        <v>0</v>
      </c>
      <c r="AE237" s="34">
        <f t="shared" si="849"/>
        <v>0</v>
      </c>
      <c r="AF237" s="34">
        <f t="shared" si="849"/>
        <v>0</v>
      </c>
      <c r="AG237" s="34">
        <f t="shared" si="849"/>
        <v>0</v>
      </c>
      <c r="AH237" s="34">
        <f t="shared" si="849"/>
        <v>0</v>
      </c>
      <c r="AI237" s="34">
        <f t="shared" si="849"/>
        <v>0</v>
      </c>
      <c r="AJ237" s="34">
        <f t="shared" si="849"/>
        <v>0</v>
      </c>
      <c r="AK237" s="34">
        <f t="shared" si="849"/>
        <v>0</v>
      </c>
      <c r="AL237" s="104">
        <f t="shared" ref="AL237:BI237" si="850">AL154</f>
        <v>-666504.29160000011</v>
      </c>
      <c r="AM237" s="104">
        <f t="shared" si="850"/>
        <v>0</v>
      </c>
      <c r="AN237" s="104">
        <f t="shared" si="850"/>
        <v>0</v>
      </c>
      <c r="AO237" s="104">
        <f t="shared" si="850"/>
        <v>0</v>
      </c>
      <c r="AP237" s="104">
        <f t="shared" si="850"/>
        <v>0</v>
      </c>
      <c r="AQ237" s="104">
        <f t="shared" si="850"/>
        <v>0</v>
      </c>
      <c r="AR237" s="104">
        <f t="shared" si="850"/>
        <v>0</v>
      </c>
      <c r="AS237" s="104">
        <f t="shared" si="850"/>
        <v>0</v>
      </c>
      <c r="AT237" s="104">
        <f t="shared" si="850"/>
        <v>0</v>
      </c>
      <c r="AU237" s="104">
        <f t="shared" si="850"/>
        <v>0</v>
      </c>
      <c r="AV237" s="104">
        <f t="shared" si="850"/>
        <v>0</v>
      </c>
      <c r="AW237" s="104">
        <f t="shared" si="850"/>
        <v>0</v>
      </c>
      <c r="AX237" s="104">
        <f t="shared" si="850"/>
        <v>-666504.29159999825</v>
      </c>
      <c r="AY237" s="104">
        <f t="shared" si="850"/>
        <v>0</v>
      </c>
      <c r="AZ237" s="104">
        <f t="shared" si="850"/>
        <v>0</v>
      </c>
      <c r="BA237" s="104">
        <f t="shared" si="850"/>
        <v>0</v>
      </c>
      <c r="BB237" s="104">
        <f t="shared" si="850"/>
        <v>0</v>
      </c>
      <c r="BC237" s="104">
        <f t="shared" si="850"/>
        <v>0</v>
      </c>
      <c r="BD237" s="104">
        <f t="shared" si="850"/>
        <v>0</v>
      </c>
      <c r="BE237" s="104">
        <f t="shared" si="850"/>
        <v>0</v>
      </c>
      <c r="BF237" s="104">
        <f t="shared" si="850"/>
        <v>0</v>
      </c>
      <c r="BG237" s="104">
        <f t="shared" si="850"/>
        <v>0</v>
      </c>
      <c r="BH237" s="104">
        <f t="shared" si="850"/>
        <v>0</v>
      </c>
      <c r="BI237" s="104">
        <f t="shared" si="850"/>
        <v>0</v>
      </c>
    </row>
    <row r="238" spans="1:61" ht="15.75" customHeight="1" x14ac:dyDescent="0.35">
      <c r="A238" s="1" t="s">
        <v>213</v>
      </c>
      <c r="B238" s="34">
        <f t="shared" ref="B238:AK238" si="851">B169</f>
        <v>17310000</v>
      </c>
      <c r="C238" s="34">
        <f t="shared" si="851"/>
        <v>81579.960000000006</v>
      </c>
      <c r="D238" s="34">
        <f t="shared" si="851"/>
        <v>118627.74</v>
      </c>
      <c r="E238" s="34">
        <f t="shared" si="851"/>
        <v>172141.2</v>
      </c>
      <c r="F238" s="34">
        <f t="shared" si="851"/>
        <v>232390.62</v>
      </c>
      <c r="G238" s="34">
        <f t="shared" si="851"/>
        <v>811470.58000000007</v>
      </c>
      <c r="H238" s="34">
        <f t="shared" si="851"/>
        <v>323326.08000000002</v>
      </c>
      <c r="I238" s="34">
        <f t="shared" si="851"/>
        <v>323326.08000000002</v>
      </c>
      <c r="J238" s="34">
        <f t="shared" si="851"/>
        <v>323326.08000000002</v>
      </c>
      <c r="K238" s="34">
        <f t="shared" si="851"/>
        <v>323326.08000000002</v>
      </c>
      <c r="L238" s="34">
        <f t="shared" si="851"/>
        <v>323326.08000000002</v>
      </c>
      <c r="M238" s="34">
        <f t="shared" si="851"/>
        <v>820826.08000000007</v>
      </c>
      <c r="N238" s="34">
        <f t="shared" si="851"/>
        <v>587375.71200000006</v>
      </c>
      <c r="O238" s="34">
        <f t="shared" si="851"/>
        <v>587375.71200000006</v>
      </c>
      <c r="P238" s="34">
        <f t="shared" si="851"/>
        <v>587375.71200000006</v>
      </c>
      <c r="Q238" s="34">
        <f t="shared" si="851"/>
        <v>587375.71200000006</v>
      </c>
      <c r="R238" s="34">
        <f t="shared" si="851"/>
        <v>587375.71200000006</v>
      </c>
      <c r="S238" s="34">
        <f t="shared" si="851"/>
        <v>1084875.7120000001</v>
      </c>
      <c r="T238" s="34">
        <f t="shared" si="851"/>
        <v>587375.71200000006</v>
      </c>
      <c r="U238" s="34">
        <f t="shared" si="851"/>
        <v>587375.71200000006</v>
      </c>
      <c r="V238" s="34">
        <f t="shared" si="851"/>
        <v>587375.71200000006</v>
      </c>
      <c r="W238" s="34">
        <f t="shared" si="851"/>
        <v>587375.71200000006</v>
      </c>
      <c r="X238" s="34">
        <f t="shared" si="851"/>
        <v>587375.71200000006</v>
      </c>
      <c r="Y238" s="34">
        <f t="shared" si="851"/>
        <v>1084875.7120000001</v>
      </c>
      <c r="Z238" s="34">
        <f t="shared" si="851"/>
        <v>771811.68556800007</v>
      </c>
      <c r="AA238" s="34">
        <f t="shared" si="851"/>
        <v>771811.68556800007</v>
      </c>
      <c r="AB238" s="34">
        <f t="shared" si="851"/>
        <v>771811.68556800007</v>
      </c>
      <c r="AC238" s="34">
        <f t="shared" si="851"/>
        <v>771811.68556800007</v>
      </c>
      <c r="AD238" s="34">
        <f t="shared" si="851"/>
        <v>771811.68556800007</v>
      </c>
      <c r="AE238" s="34">
        <f t="shared" si="851"/>
        <v>1269311.6855680002</v>
      </c>
      <c r="AF238" s="34">
        <f t="shared" si="851"/>
        <v>771811.68556800007</v>
      </c>
      <c r="AG238" s="34">
        <f t="shared" si="851"/>
        <v>771811.68556800007</v>
      </c>
      <c r="AH238" s="34">
        <f t="shared" si="851"/>
        <v>771811.68556800007</v>
      </c>
      <c r="AI238" s="34">
        <f t="shared" si="851"/>
        <v>771811.68556800007</v>
      </c>
      <c r="AJ238" s="34">
        <f t="shared" si="851"/>
        <v>771811.68556800007</v>
      </c>
      <c r="AK238" s="34">
        <f t="shared" si="851"/>
        <v>1269311.6855680002</v>
      </c>
      <c r="AL238" s="104">
        <f t="shared" ref="AL238:BI238" si="852">AL169</f>
        <v>845133.79569696006</v>
      </c>
      <c r="AM238" s="104">
        <f t="shared" si="852"/>
        <v>845133.79569696006</v>
      </c>
      <c r="AN238" s="104">
        <f t="shared" si="852"/>
        <v>845133.79569696006</v>
      </c>
      <c r="AO238" s="104">
        <f t="shared" si="852"/>
        <v>845133.79569696006</v>
      </c>
      <c r="AP238" s="104">
        <f t="shared" si="852"/>
        <v>845133.79569696006</v>
      </c>
      <c r="AQ238" s="104">
        <f t="shared" si="852"/>
        <v>1342633.7956969601</v>
      </c>
      <c r="AR238" s="104">
        <f t="shared" si="852"/>
        <v>845133.79569696006</v>
      </c>
      <c r="AS238" s="104">
        <f t="shared" si="852"/>
        <v>845133.79569696006</v>
      </c>
      <c r="AT238" s="104">
        <f t="shared" si="852"/>
        <v>845133.79569696006</v>
      </c>
      <c r="AU238" s="104">
        <f t="shared" si="852"/>
        <v>845133.79569696006</v>
      </c>
      <c r="AV238" s="104">
        <f t="shared" si="852"/>
        <v>845133.79569696006</v>
      </c>
      <c r="AW238" s="104">
        <f t="shared" si="852"/>
        <v>1342633.7956969601</v>
      </c>
      <c r="AX238" s="104">
        <f t="shared" si="852"/>
        <v>925421.50628817128</v>
      </c>
      <c r="AY238" s="104">
        <f t="shared" si="852"/>
        <v>925421.50628817128</v>
      </c>
      <c r="AZ238" s="104">
        <f t="shared" si="852"/>
        <v>925421.50628817128</v>
      </c>
      <c r="BA238" s="104">
        <f t="shared" si="852"/>
        <v>925421.50628817128</v>
      </c>
      <c r="BB238" s="104">
        <f t="shared" si="852"/>
        <v>925421.50628817128</v>
      </c>
      <c r="BC238" s="104">
        <f t="shared" si="852"/>
        <v>1422921.5062881713</v>
      </c>
      <c r="BD238" s="104">
        <f t="shared" si="852"/>
        <v>925421.50628817128</v>
      </c>
      <c r="BE238" s="104">
        <f t="shared" si="852"/>
        <v>925421.50628817128</v>
      </c>
      <c r="BF238" s="104">
        <f t="shared" si="852"/>
        <v>925421.50628817128</v>
      </c>
      <c r="BG238" s="104">
        <f t="shared" si="852"/>
        <v>925421.50628817128</v>
      </c>
      <c r="BH238" s="104">
        <f t="shared" si="852"/>
        <v>925421.50628817128</v>
      </c>
      <c r="BI238" s="104">
        <f t="shared" si="852"/>
        <v>925421.50628817128</v>
      </c>
    </row>
    <row r="239" spans="1:61" ht="15.75" customHeight="1" x14ac:dyDescent="0.35">
      <c r="A239" s="1" t="s">
        <v>214</v>
      </c>
      <c r="B239" s="34">
        <f t="shared" ref="B239:AK239" si="853">B207</f>
        <v>0</v>
      </c>
      <c r="C239" s="34">
        <f t="shared" si="853"/>
        <v>0</v>
      </c>
      <c r="D239" s="34">
        <f t="shared" si="853"/>
        <v>0</v>
      </c>
      <c r="E239" s="34">
        <f t="shared" si="853"/>
        <v>0</v>
      </c>
      <c r="F239" s="34">
        <f t="shared" si="853"/>
        <v>0</v>
      </c>
      <c r="G239" s="34">
        <f t="shared" si="853"/>
        <v>0</v>
      </c>
      <c r="H239" s="34">
        <f t="shared" si="853"/>
        <v>0</v>
      </c>
      <c r="I239" s="34">
        <f t="shared" si="853"/>
        <v>0</v>
      </c>
      <c r="J239" s="34">
        <f t="shared" si="853"/>
        <v>0</v>
      </c>
      <c r="K239" s="34">
        <f t="shared" si="853"/>
        <v>0</v>
      </c>
      <c r="L239" s="34">
        <f t="shared" si="853"/>
        <v>0</v>
      </c>
      <c r="M239" s="34">
        <f t="shared" si="853"/>
        <v>0</v>
      </c>
      <c r="N239" s="34">
        <f t="shared" si="853"/>
        <v>1988957.4139633342</v>
      </c>
      <c r="O239" s="34">
        <f t="shared" si="853"/>
        <v>1987752.5056433333</v>
      </c>
      <c r="P239" s="34">
        <f t="shared" si="853"/>
        <v>1986547.5973233352</v>
      </c>
      <c r="Q239" s="34">
        <f t="shared" si="853"/>
        <v>1985342.6890033344</v>
      </c>
      <c r="R239" s="34">
        <f t="shared" si="853"/>
        <v>1984137.7806833338</v>
      </c>
      <c r="S239" s="34">
        <f t="shared" si="853"/>
        <v>1980030.7890300003</v>
      </c>
      <c r="T239" s="34">
        <f t="shared" si="853"/>
        <v>1978825.8807100023</v>
      </c>
      <c r="U239" s="34">
        <f t="shared" si="853"/>
        <v>1977620.9723900014</v>
      </c>
      <c r="V239" s="34">
        <f t="shared" si="853"/>
        <v>1976416.0640700008</v>
      </c>
      <c r="W239" s="34">
        <f t="shared" si="853"/>
        <v>1975211.1557499999</v>
      </c>
      <c r="X239" s="34">
        <f t="shared" si="853"/>
        <v>1974006.2474300019</v>
      </c>
      <c r="Y239" s="34">
        <f t="shared" si="853"/>
        <v>1430842.8077766681</v>
      </c>
      <c r="Z239" s="34">
        <f t="shared" si="853"/>
        <v>6074878.7039081901</v>
      </c>
      <c r="AA239" s="34">
        <f t="shared" si="853"/>
        <v>6072597.9190757088</v>
      </c>
      <c r="AB239" s="34">
        <f t="shared" si="853"/>
        <v>6070317.1342432285</v>
      </c>
      <c r="AC239" s="34">
        <f t="shared" si="853"/>
        <v>6068036.3494107509</v>
      </c>
      <c r="AD239" s="34">
        <f t="shared" si="853"/>
        <v>6065755.5645782705</v>
      </c>
      <c r="AE239" s="34">
        <f t="shared" si="853"/>
        <v>6060572.6964124572</v>
      </c>
      <c r="AF239" s="34">
        <f t="shared" si="853"/>
        <v>6058291.9115799768</v>
      </c>
      <c r="AG239" s="34">
        <f t="shared" si="853"/>
        <v>6056011.1267474964</v>
      </c>
      <c r="AH239" s="34">
        <f t="shared" si="853"/>
        <v>6053730.3419150151</v>
      </c>
      <c r="AI239" s="34">
        <f t="shared" si="853"/>
        <v>6051449.5570825348</v>
      </c>
      <c r="AJ239" s="34">
        <f t="shared" si="853"/>
        <v>8184373.3648340553</v>
      </c>
      <c r="AK239" s="34">
        <f t="shared" si="853"/>
        <v>8179190.4966682419</v>
      </c>
      <c r="AL239" s="104">
        <f t="shared" ref="AL239:BI239" si="854">AL207</f>
        <v>5170327.6107771061</v>
      </c>
      <c r="AM239" s="104">
        <f t="shared" si="854"/>
        <v>7302823.7062195428</v>
      </c>
      <c r="AN239" s="104">
        <f t="shared" si="854"/>
        <v>7300115.2090779748</v>
      </c>
      <c r="AO239" s="104">
        <f t="shared" si="854"/>
        <v>7297406.7119364105</v>
      </c>
      <c r="AP239" s="104">
        <f t="shared" si="854"/>
        <v>7294698.2147948463</v>
      </c>
      <c r="AQ239" s="104">
        <f t="shared" si="854"/>
        <v>7289087.6343199462</v>
      </c>
      <c r="AR239" s="104">
        <f t="shared" si="854"/>
        <v>7286379.1371783819</v>
      </c>
      <c r="AS239" s="104">
        <f t="shared" si="854"/>
        <v>7283670.6400368139</v>
      </c>
      <c r="AT239" s="104">
        <f t="shared" si="854"/>
        <v>7280962.1428952496</v>
      </c>
      <c r="AU239" s="104">
        <f t="shared" si="854"/>
        <v>7278253.6457536854</v>
      </c>
      <c r="AV239" s="104">
        <f t="shared" si="854"/>
        <v>7275545.1486121174</v>
      </c>
      <c r="AW239" s="104">
        <f t="shared" si="854"/>
        <v>7269934.568137221</v>
      </c>
      <c r="AX239" s="104">
        <f t="shared" si="854"/>
        <v>4221921.0306621036</v>
      </c>
      <c r="AY239" s="104">
        <f t="shared" si="854"/>
        <v>6353948.7811260866</v>
      </c>
      <c r="AZ239" s="104">
        <f t="shared" si="854"/>
        <v>6350771.9390060725</v>
      </c>
      <c r="BA239" s="104">
        <f t="shared" si="854"/>
        <v>6347595.0968860574</v>
      </c>
      <c r="BB239" s="104">
        <f t="shared" si="854"/>
        <v>6344418.2547660433</v>
      </c>
      <c r="BC239" s="104">
        <f t="shared" si="854"/>
        <v>6338339.3293126961</v>
      </c>
      <c r="BD239" s="104">
        <f t="shared" si="854"/>
        <v>6335162.487192682</v>
      </c>
      <c r="BE239" s="104">
        <f t="shared" si="854"/>
        <v>6331985.6450726669</v>
      </c>
      <c r="BF239" s="104">
        <f t="shared" si="854"/>
        <v>6328808.8029526528</v>
      </c>
      <c r="BG239" s="104">
        <f t="shared" si="854"/>
        <v>6325631.9608326387</v>
      </c>
      <c r="BH239" s="104">
        <f t="shared" si="854"/>
        <v>6322455.1187126236</v>
      </c>
      <c r="BI239" s="104">
        <f t="shared" si="854"/>
        <v>6319278.2765926095</v>
      </c>
    </row>
    <row r="240" spans="1:61" ht="15.75" customHeight="1" x14ac:dyDescent="0.35">
      <c r="A240" s="94" t="s">
        <v>215</v>
      </c>
      <c r="B240" s="99">
        <f t="shared" ref="B240:AK240" si="855">B236-B237-B238-B239</f>
        <v>-40820666.666666672</v>
      </c>
      <c r="C240" s="99">
        <f t="shared" si="855"/>
        <v>-21448598.626666669</v>
      </c>
      <c r="D240" s="99">
        <f t="shared" si="855"/>
        <v>-19320799.739999998</v>
      </c>
      <c r="E240" s="99">
        <f t="shared" si="855"/>
        <v>-16683060.533333335</v>
      </c>
      <c r="F240" s="99">
        <f t="shared" si="855"/>
        <v>-13826547.953333331</v>
      </c>
      <c r="G240" s="99">
        <f t="shared" si="855"/>
        <v>-9901197.9133333322</v>
      </c>
      <c r="H240" s="99">
        <f t="shared" si="855"/>
        <v>-8050770.7466666633</v>
      </c>
      <c r="I240" s="99">
        <f t="shared" si="855"/>
        <v>-7747554.0799999973</v>
      </c>
      <c r="J240" s="99">
        <f t="shared" si="855"/>
        <v>-7335054.0800000001</v>
      </c>
      <c r="K240" s="99">
        <f t="shared" si="855"/>
        <v>-8327554.0800000029</v>
      </c>
      <c r="L240" s="99">
        <f t="shared" si="855"/>
        <v>-7799379.0800000019</v>
      </c>
      <c r="M240" s="99">
        <f t="shared" si="855"/>
        <v>-5694408.0799999991</v>
      </c>
      <c r="N240" s="99">
        <f t="shared" si="855"/>
        <v>-203700.28596333158</v>
      </c>
      <c r="O240" s="99">
        <f t="shared" si="855"/>
        <v>3806515.6223566672</v>
      </c>
      <c r="P240" s="99">
        <f t="shared" si="855"/>
        <v>3807720.5306766699</v>
      </c>
      <c r="Q240" s="99">
        <f t="shared" si="855"/>
        <v>3808925.4389966689</v>
      </c>
      <c r="R240" s="99">
        <f t="shared" si="855"/>
        <v>3810130.3473166674</v>
      </c>
      <c r="S240" s="99">
        <f t="shared" si="855"/>
        <v>3316737.3389700009</v>
      </c>
      <c r="T240" s="99">
        <f t="shared" si="855"/>
        <v>3815442.247290005</v>
      </c>
      <c r="U240" s="99">
        <f t="shared" si="855"/>
        <v>3816647.1556100026</v>
      </c>
      <c r="V240" s="99">
        <f t="shared" si="855"/>
        <v>3817852.0639300016</v>
      </c>
      <c r="W240" s="99">
        <f t="shared" si="855"/>
        <v>3819056.9722500006</v>
      </c>
      <c r="X240" s="99">
        <f t="shared" si="855"/>
        <v>3820261.8805700033</v>
      </c>
      <c r="Y240" s="99">
        <f t="shared" si="855"/>
        <v>2325764.0402233368</v>
      </c>
      <c r="Z240" s="99">
        <f t="shared" si="855"/>
        <v>9718069.6051638201</v>
      </c>
      <c r="AA240" s="99">
        <f t="shared" si="855"/>
        <v>11272263.472396299</v>
      </c>
      <c r="AB240" s="99">
        <f t="shared" si="855"/>
        <v>11274544.257228777</v>
      </c>
      <c r="AC240" s="99">
        <f t="shared" si="855"/>
        <v>11276825.042061262</v>
      </c>
      <c r="AD240" s="99">
        <f t="shared" si="855"/>
        <v>11279105.826893741</v>
      </c>
      <c r="AE240" s="99">
        <f t="shared" si="855"/>
        <v>10786788.695059555</v>
      </c>
      <c r="AF240" s="99">
        <f t="shared" si="855"/>
        <v>11286569.47989203</v>
      </c>
      <c r="AG240" s="99">
        <f t="shared" si="855"/>
        <v>11288850.264724512</v>
      </c>
      <c r="AH240" s="99">
        <f t="shared" si="855"/>
        <v>11291131.049556993</v>
      </c>
      <c r="AI240" s="99">
        <f t="shared" si="855"/>
        <v>11293411.834389471</v>
      </c>
      <c r="AJ240" s="99">
        <f t="shared" si="855"/>
        <v>15261072.576877952</v>
      </c>
      <c r="AK240" s="99">
        <f t="shared" si="855"/>
        <v>14768755.445043765</v>
      </c>
      <c r="AL240" s="99">
        <f t="shared" ref="AL240:BI240" si="856">AL236-AL237-AL238-AL239</f>
        <v>10279287.973121453</v>
      </c>
      <c r="AM240" s="99">
        <f t="shared" si="856"/>
        <v>13580872.136319023</v>
      </c>
      <c r="AN240" s="99">
        <f t="shared" si="856"/>
        <v>13583580.633460587</v>
      </c>
      <c r="AO240" s="99">
        <f t="shared" si="856"/>
        <v>13586289.130602155</v>
      </c>
      <c r="AP240" s="99">
        <f t="shared" si="856"/>
        <v>13588997.627743723</v>
      </c>
      <c r="AQ240" s="99">
        <f t="shared" si="856"/>
        <v>13097108.208218619</v>
      </c>
      <c r="AR240" s="99">
        <f t="shared" si="856"/>
        <v>13597316.705360187</v>
      </c>
      <c r="AS240" s="99">
        <f t="shared" si="856"/>
        <v>13600025.202501748</v>
      </c>
      <c r="AT240" s="99">
        <f t="shared" si="856"/>
        <v>13602733.699643316</v>
      </c>
      <c r="AU240" s="99">
        <f t="shared" si="856"/>
        <v>13605442.196784884</v>
      </c>
      <c r="AV240" s="99">
        <f t="shared" si="856"/>
        <v>13608150.693926448</v>
      </c>
      <c r="AW240" s="99">
        <f t="shared" si="856"/>
        <v>13116261.274401348</v>
      </c>
      <c r="AX240" s="99">
        <f t="shared" si="856"/>
        <v>8548457.9775849581</v>
      </c>
      <c r="AY240" s="99">
        <f t="shared" si="856"/>
        <v>11850510.485760972</v>
      </c>
      <c r="AZ240" s="99">
        <f t="shared" si="856"/>
        <v>11853687.327880986</v>
      </c>
      <c r="BA240" s="99">
        <f t="shared" si="856"/>
        <v>11856864.170000996</v>
      </c>
      <c r="BB240" s="99">
        <f t="shared" si="856"/>
        <v>11860041.012121011</v>
      </c>
      <c r="BC240" s="99">
        <f t="shared" si="856"/>
        <v>11368619.937574361</v>
      </c>
      <c r="BD240" s="99">
        <f t="shared" si="856"/>
        <v>11869296.779694375</v>
      </c>
      <c r="BE240" s="99">
        <f t="shared" si="856"/>
        <v>11872473.621814391</v>
      </c>
      <c r="BF240" s="99">
        <f t="shared" si="856"/>
        <v>11875650.463934401</v>
      </c>
      <c r="BG240" s="99">
        <f t="shared" si="856"/>
        <v>11878827.306054415</v>
      </c>
      <c r="BH240" s="99">
        <f t="shared" si="856"/>
        <v>11882004.148174431</v>
      </c>
      <c r="BI240" s="99">
        <f t="shared" si="856"/>
        <v>11885180.990294445</v>
      </c>
    </row>
    <row r="241" spans="1:61" ht="15.75" customHeight="1" x14ac:dyDescent="0.35">
      <c r="A241" s="1" t="s">
        <v>216</v>
      </c>
      <c r="B241" s="34">
        <f t="shared" ref="B241:B242" si="857">B220</f>
        <v>17310000</v>
      </c>
      <c r="C241" s="34">
        <f t="shared" ref="C241:AK241" si="858">C220-B220</f>
        <v>0</v>
      </c>
      <c r="D241" s="34">
        <f t="shared" si="858"/>
        <v>0</v>
      </c>
      <c r="E241" s="34">
        <f t="shared" si="858"/>
        <v>0</v>
      </c>
      <c r="F241" s="34">
        <f t="shared" si="858"/>
        <v>0</v>
      </c>
      <c r="G241" s="34">
        <f t="shared" si="858"/>
        <v>0</v>
      </c>
      <c r="H241" s="34">
        <f t="shared" si="858"/>
        <v>-288500</v>
      </c>
      <c r="I241" s="34">
        <f t="shared" si="858"/>
        <v>-288500</v>
      </c>
      <c r="J241" s="34">
        <f t="shared" si="858"/>
        <v>-288500</v>
      </c>
      <c r="K241" s="34">
        <f t="shared" si="858"/>
        <v>-288500</v>
      </c>
      <c r="L241" s="34">
        <f t="shared" si="858"/>
        <v>-288500</v>
      </c>
      <c r="M241" s="34">
        <f t="shared" si="858"/>
        <v>-288500</v>
      </c>
      <c r="N241" s="34">
        <f t="shared" si="858"/>
        <v>-288500</v>
      </c>
      <c r="O241" s="34">
        <f t="shared" si="858"/>
        <v>-288500</v>
      </c>
      <c r="P241" s="34">
        <f t="shared" si="858"/>
        <v>-288500</v>
      </c>
      <c r="Q241" s="34">
        <f t="shared" si="858"/>
        <v>-288500</v>
      </c>
      <c r="R241" s="34">
        <f t="shared" si="858"/>
        <v>-288500</v>
      </c>
      <c r="S241" s="34">
        <f t="shared" si="858"/>
        <v>-288500</v>
      </c>
      <c r="T241" s="34">
        <f t="shared" si="858"/>
        <v>-288500</v>
      </c>
      <c r="U241" s="34">
        <f t="shared" si="858"/>
        <v>-288500</v>
      </c>
      <c r="V241" s="34">
        <f t="shared" si="858"/>
        <v>-288500</v>
      </c>
      <c r="W241" s="34">
        <f t="shared" si="858"/>
        <v>-288500</v>
      </c>
      <c r="X241" s="34">
        <f t="shared" si="858"/>
        <v>-288500</v>
      </c>
      <c r="Y241" s="34">
        <f t="shared" si="858"/>
        <v>-288500</v>
      </c>
      <c r="Z241" s="34">
        <f t="shared" si="858"/>
        <v>-288500</v>
      </c>
      <c r="AA241" s="34">
        <f t="shared" si="858"/>
        <v>-288500</v>
      </c>
      <c r="AB241" s="34">
        <f t="shared" si="858"/>
        <v>-288500</v>
      </c>
      <c r="AC241" s="34">
        <f t="shared" si="858"/>
        <v>-288500</v>
      </c>
      <c r="AD241" s="34">
        <f t="shared" si="858"/>
        <v>-288500</v>
      </c>
      <c r="AE241" s="34">
        <f t="shared" si="858"/>
        <v>-288500</v>
      </c>
      <c r="AF241" s="34">
        <f t="shared" si="858"/>
        <v>-288500</v>
      </c>
      <c r="AG241" s="34">
        <f t="shared" si="858"/>
        <v>-288500</v>
      </c>
      <c r="AH241" s="34">
        <f t="shared" si="858"/>
        <v>-288500</v>
      </c>
      <c r="AI241" s="34">
        <f t="shared" si="858"/>
        <v>-288500</v>
      </c>
      <c r="AJ241" s="34">
        <f t="shared" si="858"/>
        <v>-288500</v>
      </c>
      <c r="AK241" s="34">
        <f t="shared" si="858"/>
        <v>-288500</v>
      </c>
      <c r="AL241" s="104">
        <f t="shared" ref="AL241:AL242" si="859">AL220-AK220</f>
        <v>-288500</v>
      </c>
      <c r="AM241" s="104">
        <f t="shared" ref="AM241:AM242" si="860">AM220-AL220</f>
        <v>-288500</v>
      </c>
      <c r="AN241" s="104">
        <f t="shared" ref="AN241:AN242" si="861">AN220-AM220</f>
        <v>-288500</v>
      </c>
      <c r="AO241" s="104">
        <f t="shared" ref="AO241:AO242" si="862">AO220-AN220</f>
        <v>-288500</v>
      </c>
      <c r="AP241" s="104">
        <f t="shared" ref="AP241:AP242" si="863">AP220-AO220</f>
        <v>-288500</v>
      </c>
      <c r="AQ241" s="104">
        <f t="shared" ref="AQ241:AQ242" si="864">AQ220-AP220</f>
        <v>-288500</v>
      </c>
      <c r="AR241" s="104">
        <f t="shared" ref="AR241:AR242" si="865">AR220-AQ220</f>
        <v>-288500</v>
      </c>
      <c r="AS241" s="104">
        <f t="shared" ref="AS241:AS242" si="866">AS220-AR220</f>
        <v>-288500</v>
      </c>
      <c r="AT241" s="104">
        <f t="shared" ref="AT241:AT242" si="867">AT220-AS220</f>
        <v>-288500</v>
      </c>
      <c r="AU241" s="104">
        <f t="shared" ref="AU241:AU242" si="868">AU220-AT220</f>
        <v>-288500</v>
      </c>
      <c r="AV241" s="104">
        <f t="shared" ref="AV241:AV242" si="869">AV220-AU220</f>
        <v>-288500</v>
      </c>
      <c r="AW241" s="104">
        <f t="shared" ref="AW241:AW242" si="870">AW220-AV220</f>
        <v>-288500</v>
      </c>
      <c r="AX241" s="104">
        <f t="shared" ref="AX241:AX242" si="871">AX220-AW220</f>
        <v>-288500</v>
      </c>
      <c r="AY241" s="104">
        <f t="shared" ref="AY241:AY242" si="872">AY220-AX220</f>
        <v>-288500</v>
      </c>
      <c r="AZ241" s="104">
        <f t="shared" ref="AZ241:AZ242" si="873">AZ220-AY220</f>
        <v>-288500</v>
      </c>
      <c r="BA241" s="104">
        <f t="shared" ref="BA241:BA242" si="874">BA220-AZ220</f>
        <v>-288500</v>
      </c>
      <c r="BB241" s="104">
        <f t="shared" ref="BB241:BB242" si="875">BB220-BA220</f>
        <v>-288500</v>
      </c>
      <c r="BC241" s="104">
        <f t="shared" ref="BC241:BC242" si="876">BC220-BB220</f>
        <v>-288500</v>
      </c>
      <c r="BD241" s="104">
        <f t="shared" ref="BD241:BD242" si="877">BD220-BC220</f>
        <v>-288500</v>
      </c>
      <c r="BE241" s="104">
        <f t="shared" ref="BE241:BE242" si="878">BE220-BD220</f>
        <v>-288500</v>
      </c>
      <c r="BF241" s="104">
        <f t="shared" ref="BF241:BF242" si="879">BF220-BE220</f>
        <v>-288500</v>
      </c>
      <c r="BG241" s="104">
        <f t="shared" ref="BG241:BG242" si="880">BG220-BF220</f>
        <v>-288500</v>
      </c>
      <c r="BH241" s="104">
        <f t="shared" ref="BH241:BH242" si="881">BH220-BG220</f>
        <v>-288500</v>
      </c>
      <c r="BI241" s="104">
        <f t="shared" ref="BI241:BI242" si="882">BI220-BH220</f>
        <v>-288500</v>
      </c>
    </row>
    <row r="242" spans="1:61" ht="15.75" customHeight="1" x14ac:dyDescent="0.35">
      <c r="A242" s="1" t="s">
        <v>217</v>
      </c>
      <c r="B242" s="34">
        <f t="shared" si="857"/>
        <v>0</v>
      </c>
      <c r="C242" s="34">
        <f t="shared" ref="C242:AK242" si="883">C221-B221</f>
        <v>0</v>
      </c>
      <c r="D242" s="34">
        <f t="shared" si="883"/>
        <v>0</v>
      </c>
      <c r="E242" s="34">
        <f t="shared" si="883"/>
        <v>0</v>
      </c>
      <c r="F242" s="34">
        <f t="shared" si="883"/>
        <v>0</v>
      </c>
      <c r="G242" s="34">
        <f t="shared" si="883"/>
        <v>0</v>
      </c>
      <c r="H242" s="34">
        <f t="shared" si="883"/>
        <v>0</v>
      </c>
      <c r="I242" s="34">
        <f t="shared" si="883"/>
        <v>0</v>
      </c>
      <c r="J242" s="34">
        <f t="shared" si="883"/>
        <v>0</v>
      </c>
      <c r="K242" s="34">
        <f t="shared" si="883"/>
        <v>11442497.706833333</v>
      </c>
      <c r="L242" s="34">
        <f t="shared" si="883"/>
        <v>8855795.9640000015</v>
      </c>
      <c r="M242" s="34">
        <f t="shared" si="883"/>
        <v>3005098.7973333299</v>
      </c>
      <c r="N242" s="34">
        <f t="shared" si="883"/>
        <v>8563992.1635633409</v>
      </c>
      <c r="O242" s="34">
        <f t="shared" si="883"/>
        <v>-3183076.8247566521</v>
      </c>
      <c r="P242" s="34">
        <f t="shared" si="883"/>
        <v>-3190628.7330766693</v>
      </c>
      <c r="Q242" s="34">
        <f t="shared" si="883"/>
        <v>-3198180.641396679</v>
      </c>
      <c r="R242" s="34">
        <f t="shared" si="883"/>
        <v>-3205732.5497166663</v>
      </c>
      <c r="S242" s="34">
        <f t="shared" si="883"/>
        <v>-2714540.7080366686</v>
      </c>
      <c r="T242" s="34">
        <f t="shared" si="883"/>
        <v>-3223738.4496900067</v>
      </c>
      <c r="U242" s="34">
        <f t="shared" si="883"/>
        <v>-3231290.3580100015</v>
      </c>
      <c r="V242" s="34">
        <f t="shared" si="883"/>
        <v>-3238842.2663300037</v>
      </c>
      <c r="W242" s="34">
        <f t="shared" si="883"/>
        <v>-3246394.174650006</v>
      </c>
      <c r="X242" s="34">
        <f t="shared" si="883"/>
        <v>-3253946.0829700083</v>
      </c>
      <c r="Y242" s="34">
        <f t="shared" si="883"/>
        <v>-181013.84309664369</v>
      </c>
      <c r="Z242" s="34">
        <f t="shared" si="883"/>
        <v>0</v>
      </c>
      <c r="AA242" s="34">
        <f t="shared" si="883"/>
        <v>0</v>
      </c>
      <c r="AB242" s="34">
        <f t="shared" si="883"/>
        <v>0</v>
      </c>
      <c r="AC242" s="34">
        <f t="shared" si="883"/>
        <v>0</v>
      </c>
      <c r="AD242" s="34">
        <f t="shared" si="883"/>
        <v>0</v>
      </c>
      <c r="AE242" s="34">
        <f t="shared" si="883"/>
        <v>0</v>
      </c>
      <c r="AF242" s="34">
        <f t="shared" si="883"/>
        <v>0</v>
      </c>
      <c r="AG242" s="34">
        <f t="shared" si="883"/>
        <v>0</v>
      </c>
      <c r="AH242" s="34">
        <f t="shared" si="883"/>
        <v>0</v>
      </c>
      <c r="AI242" s="34">
        <f t="shared" si="883"/>
        <v>0</v>
      </c>
      <c r="AJ242" s="34">
        <f t="shared" si="883"/>
        <v>0</v>
      </c>
      <c r="AK242" s="34">
        <f t="shared" si="883"/>
        <v>0</v>
      </c>
      <c r="AL242" s="104">
        <f t="shared" si="859"/>
        <v>0</v>
      </c>
      <c r="AM242" s="104">
        <f t="shared" si="860"/>
        <v>0</v>
      </c>
      <c r="AN242" s="104">
        <f t="shared" si="861"/>
        <v>0</v>
      </c>
      <c r="AO242" s="104">
        <f t="shared" si="862"/>
        <v>0</v>
      </c>
      <c r="AP242" s="104">
        <f t="shared" si="863"/>
        <v>0</v>
      </c>
      <c r="AQ242" s="104">
        <f t="shared" si="864"/>
        <v>0</v>
      </c>
      <c r="AR242" s="104">
        <f t="shared" si="865"/>
        <v>0</v>
      </c>
      <c r="AS242" s="104">
        <f t="shared" si="866"/>
        <v>0</v>
      </c>
      <c r="AT242" s="104">
        <f t="shared" si="867"/>
        <v>0</v>
      </c>
      <c r="AU242" s="104">
        <f t="shared" si="868"/>
        <v>0</v>
      </c>
      <c r="AV242" s="104">
        <f t="shared" si="869"/>
        <v>0</v>
      </c>
      <c r="AW242" s="104">
        <f t="shared" si="870"/>
        <v>0</v>
      </c>
      <c r="AX242" s="104">
        <f t="shared" si="871"/>
        <v>0</v>
      </c>
      <c r="AY242" s="104">
        <f t="shared" si="872"/>
        <v>0</v>
      </c>
      <c r="AZ242" s="104">
        <f t="shared" si="873"/>
        <v>0</v>
      </c>
      <c r="BA242" s="104">
        <f t="shared" si="874"/>
        <v>0</v>
      </c>
      <c r="BB242" s="104">
        <f t="shared" si="875"/>
        <v>0</v>
      </c>
      <c r="BC242" s="104">
        <f t="shared" si="876"/>
        <v>0</v>
      </c>
      <c r="BD242" s="104">
        <f t="shared" si="877"/>
        <v>0</v>
      </c>
      <c r="BE242" s="104">
        <f t="shared" si="878"/>
        <v>0</v>
      </c>
      <c r="BF242" s="104">
        <f t="shared" si="879"/>
        <v>0</v>
      </c>
      <c r="BG242" s="104">
        <f t="shared" si="880"/>
        <v>0</v>
      </c>
      <c r="BH242" s="104">
        <f t="shared" si="881"/>
        <v>0</v>
      </c>
      <c r="BI242" s="104">
        <f t="shared" si="882"/>
        <v>0</v>
      </c>
    </row>
    <row r="243" spans="1:61" ht="15.75" customHeight="1" x14ac:dyDescent="0.35">
      <c r="A243" s="1" t="s">
        <v>218</v>
      </c>
      <c r="B243" s="34">
        <f t="shared" ref="B243:AK243" si="884">B133</f>
        <v>380820</v>
      </c>
      <c r="C243" s="34">
        <f t="shared" si="884"/>
        <v>380820</v>
      </c>
      <c r="D243" s="34">
        <f t="shared" si="884"/>
        <v>380820</v>
      </c>
      <c r="E243" s="34">
        <f t="shared" si="884"/>
        <v>380820</v>
      </c>
      <c r="F243" s="34">
        <f t="shared" si="884"/>
        <v>380820</v>
      </c>
      <c r="G243" s="34">
        <f t="shared" si="884"/>
        <v>380820</v>
      </c>
      <c r="H243" s="34">
        <f t="shared" si="884"/>
        <v>374473</v>
      </c>
      <c r="I243" s="34">
        <f t="shared" si="884"/>
        <v>368126</v>
      </c>
      <c r="J243" s="34">
        <f t="shared" si="884"/>
        <v>361779</v>
      </c>
      <c r="K243" s="34">
        <f t="shared" si="884"/>
        <v>355432</v>
      </c>
      <c r="L243" s="34">
        <f t="shared" si="884"/>
        <v>349085</v>
      </c>
      <c r="M243" s="34">
        <f t="shared" si="884"/>
        <v>342738</v>
      </c>
      <c r="N243" s="34">
        <f t="shared" si="884"/>
        <v>336391</v>
      </c>
      <c r="O243" s="34">
        <f t="shared" si="884"/>
        <v>330044</v>
      </c>
      <c r="P243" s="34">
        <f t="shared" si="884"/>
        <v>323697</v>
      </c>
      <c r="Q243" s="34">
        <f t="shared" si="884"/>
        <v>317350</v>
      </c>
      <c r="R243" s="34">
        <f t="shared" si="884"/>
        <v>311003</v>
      </c>
      <c r="S243" s="34">
        <f t="shared" si="884"/>
        <v>304656</v>
      </c>
      <c r="T243" s="34">
        <f t="shared" si="884"/>
        <v>298309</v>
      </c>
      <c r="U243" s="34">
        <f t="shared" si="884"/>
        <v>291962</v>
      </c>
      <c r="V243" s="34">
        <f t="shared" si="884"/>
        <v>285615</v>
      </c>
      <c r="W243" s="34">
        <f t="shared" si="884"/>
        <v>279268</v>
      </c>
      <c r="X243" s="34">
        <f t="shared" si="884"/>
        <v>272921</v>
      </c>
      <c r="Y243" s="34">
        <f t="shared" si="884"/>
        <v>266574</v>
      </c>
      <c r="Z243" s="34">
        <f t="shared" si="884"/>
        <v>260226.99999999997</v>
      </c>
      <c r="AA243" s="34">
        <f t="shared" si="884"/>
        <v>253879.99999999997</v>
      </c>
      <c r="AB243" s="34">
        <f t="shared" si="884"/>
        <v>247533</v>
      </c>
      <c r="AC243" s="34">
        <f t="shared" si="884"/>
        <v>241186</v>
      </c>
      <c r="AD243" s="34">
        <f t="shared" si="884"/>
        <v>234839</v>
      </c>
      <c r="AE243" s="34">
        <f t="shared" si="884"/>
        <v>228492</v>
      </c>
      <c r="AF243" s="34">
        <f t="shared" si="884"/>
        <v>222145</v>
      </c>
      <c r="AG243" s="34">
        <f t="shared" si="884"/>
        <v>215798</v>
      </c>
      <c r="AH243" s="34">
        <f t="shared" si="884"/>
        <v>209451</v>
      </c>
      <c r="AI243" s="34">
        <f t="shared" si="884"/>
        <v>203104</v>
      </c>
      <c r="AJ243" s="34">
        <f t="shared" si="884"/>
        <v>196757</v>
      </c>
      <c r="AK243" s="34">
        <f t="shared" si="884"/>
        <v>190410</v>
      </c>
      <c r="AL243" s="104">
        <f t="shared" ref="AL243:BI243" si="885">AL133</f>
        <v>184063</v>
      </c>
      <c r="AM243" s="104">
        <f t="shared" si="885"/>
        <v>177716</v>
      </c>
      <c r="AN243" s="104">
        <f t="shared" si="885"/>
        <v>171369</v>
      </c>
      <c r="AO243" s="104">
        <f t="shared" si="885"/>
        <v>165022</v>
      </c>
      <c r="AP243" s="104">
        <f t="shared" si="885"/>
        <v>158675</v>
      </c>
      <c r="AQ243" s="104">
        <f t="shared" si="885"/>
        <v>152328</v>
      </c>
      <c r="AR243" s="104">
        <f t="shared" si="885"/>
        <v>145981</v>
      </c>
      <c r="AS243" s="104">
        <f t="shared" si="885"/>
        <v>139634</v>
      </c>
      <c r="AT243" s="104">
        <f t="shared" si="885"/>
        <v>133287</v>
      </c>
      <c r="AU243" s="104">
        <f t="shared" si="885"/>
        <v>126939.99999999999</v>
      </c>
      <c r="AV243" s="104">
        <f t="shared" si="885"/>
        <v>120593</v>
      </c>
      <c r="AW243" s="104">
        <f t="shared" si="885"/>
        <v>114246</v>
      </c>
      <c r="AX243" s="104">
        <f t="shared" si="885"/>
        <v>107899</v>
      </c>
      <c r="AY243" s="104">
        <f t="shared" si="885"/>
        <v>101552</v>
      </c>
      <c r="AZ243" s="104">
        <f t="shared" si="885"/>
        <v>95205</v>
      </c>
      <c r="BA243" s="104">
        <f t="shared" si="885"/>
        <v>88858</v>
      </c>
      <c r="BB243" s="104">
        <f t="shared" si="885"/>
        <v>82511</v>
      </c>
      <c r="BC243" s="104">
        <f t="shared" si="885"/>
        <v>76164</v>
      </c>
      <c r="BD243" s="104">
        <f t="shared" si="885"/>
        <v>69817</v>
      </c>
      <c r="BE243" s="104">
        <f t="shared" si="885"/>
        <v>63469.999999999993</v>
      </c>
      <c r="BF243" s="104">
        <f t="shared" si="885"/>
        <v>57123</v>
      </c>
      <c r="BG243" s="104">
        <f t="shared" si="885"/>
        <v>50776</v>
      </c>
      <c r="BH243" s="104">
        <f t="shared" si="885"/>
        <v>44429</v>
      </c>
      <c r="BI243" s="104">
        <f t="shared" si="885"/>
        <v>38082</v>
      </c>
    </row>
    <row r="244" spans="1:61" ht="15.75" customHeight="1" x14ac:dyDescent="0.35">
      <c r="A244" s="94" t="s">
        <v>211</v>
      </c>
      <c r="B244" s="99">
        <f t="shared" ref="B244:AK244" si="886">B240+B241+B242-B243</f>
        <v>-23891486.666666672</v>
      </c>
      <c r="C244" s="99">
        <f t="shared" si="886"/>
        <v>-21829418.626666669</v>
      </c>
      <c r="D244" s="99">
        <f t="shared" si="886"/>
        <v>-19701619.739999998</v>
      </c>
      <c r="E244" s="99">
        <f t="shared" si="886"/>
        <v>-17063880.533333335</v>
      </c>
      <c r="F244" s="99">
        <f t="shared" si="886"/>
        <v>-14207367.953333331</v>
      </c>
      <c r="G244" s="99">
        <f t="shared" si="886"/>
        <v>-10282017.913333332</v>
      </c>
      <c r="H244" s="99">
        <f t="shared" si="886"/>
        <v>-8713743.7466666624</v>
      </c>
      <c r="I244" s="99">
        <f t="shared" si="886"/>
        <v>-8404180.0799999982</v>
      </c>
      <c r="J244" s="99">
        <f t="shared" si="886"/>
        <v>-7985333.0800000001</v>
      </c>
      <c r="K244" s="99">
        <f t="shared" si="886"/>
        <v>2471011.6268333308</v>
      </c>
      <c r="L244" s="99">
        <f t="shared" si="886"/>
        <v>418831.88399999961</v>
      </c>
      <c r="M244" s="99">
        <f t="shared" si="886"/>
        <v>-3320547.2826666692</v>
      </c>
      <c r="N244" s="99">
        <f t="shared" si="886"/>
        <v>7735400.8776000096</v>
      </c>
      <c r="O244" s="99">
        <f t="shared" si="886"/>
        <v>4894.7976000150666</v>
      </c>
      <c r="P244" s="99">
        <f t="shared" si="886"/>
        <v>4894.7976000006311</v>
      </c>
      <c r="Q244" s="99">
        <f t="shared" si="886"/>
        <v>4894.7975999899209</v>
      </c>
      <c r="R244" s="99">
        <f t="shared" si="886"/>
        <v>4894.7976000010967</v>
      </c>
      <c r="S244" s="99">
        <f t="shared" si="886"/>
        <v>9040.630933332257</v>
      </c>
      <c r="T244" s="99">
        <f t="shared" si="886"/>
        <v>4894.7975999983028</v>
      </c>
      <c r="U244" s="99">
        <f t="shared" si="886"/>
        <v>4894.7976000010967</v>
      </c>
      <c r="V244" s="99">
        <f t="shared" si="886"/>
        <v>4894.7975999978371</v>
      </c>
      <c r="W244" s="99">
        <f t="shared" si="886"/>
        <v>4894.7975999945775</v>
      </c>
      <c r="X244" s="99">
        <f t="shared" si="886"/>
        <v>4894.7975999950431</v>
      </c>
      <c r="Y244" s="99">
        <f t="shared" si="886"/>
        <v>1589676.1971266931</v>
      </c>
      <c r="Z244" s="99">
        <f t="shared" si="886"/>
        <v>9169342.6051638201</v>
      </c>
      <c r="AA244" s="99">
        <f t="shared" si="886"/>
        <v>10729883.472396299</v>
      </c>
      <c r="AB244" s="99">
        <f t="shared" si="886"/>
        <v>10738511.257228777</v>
      </c>
      <c r="AC244" s="99">
        <f t="shared" si="886"/>
        <v>10747139.042061262</v>
      </c>
      <c r="AD244" s="99">
        <f t="shared" si="886"/>
        <v>10755766.826893741</v>
      </c>
      <c r="AE244" s="99">
        <f t="shared" si="886"/>
        <v>10269796.695059555</v>
      </c>
      <c r="AF244" s="99">
        <f t="shared" si="886"/>
        <v>10775924.47989203</v>
      </c>
      <c r="AG244" s="99">
        <f t="shared" si="886"/>
        <v>10784552.264724512</v>
      </c>
      <c r="AH244" s="99">
        <f t="shared" si="886"/>
        <v>10793180.049556993</v>
      </c>
      <c r="AI244" s="99">
        <f t="shared" si="886"/>
        <v>10801807.834389471</v>
      </c>
      <c r="AJ244" s="99">
        <f t="shared" si="886"/>
        <v>14775815.576877952</v>
      </c>
      <c r="AK244" s="99">
        <f t="shared" si="886"/>
        <v>14289845.445043765</v>
      </c>
      <c r="AL244" s="99">
        <f t="shared" ref="AL244:BI244" si="887">AL240+AL241+AL242-AL243</f>
        <v>9806724.9731214531</v>
      </c>
      <c r="AM244" s="99">
        <f t="shared" si="887"/>
        <v>13114656.136319023</v>
      </c>
      <c r="AN244" s="99">
        <f t="shared" si="887"/>
        <v>13123711.633460587</v>
      </c>
      <c r="AO244" s="99">
        <f t="shared" si="887"/>
        <v>13132767.130602155</v>
      </c>
      <c r="AP244" s="99">
        <f t="shared" si="887"/>
        <v>13141822.627743723</v>
      </c>
      <c r="AQ244" s="99">
        <f t="shared" si="887"/>
        <v>12656280.208218619</v>
      </c>
      <c r="AR244" s="99">
        <f t="shared" si="887"/>
        <v>13162835.705360187</v>
      </c>
      <c r="AS244" s="99">
        <f t="shared" si="887"/>
        <v>13171891.202501748</v>
      </c>
      <c r="AT244" s="99">
        <f t="shared" si="887"/>
        <v>13180946.699643316</v>
      </c>
      <c r="AU244" s="99">
        <f t="shared" si="887"/>
        <v>13190002.196784884</v>
      </c>
      <c r="AV244" s="99">
        <f t="shared" si="887"/>
        <v>13199057.693926448</v>
      </c>
      <c r="AW244" s="99">
        <f t="shared" si="887"/>
        <v>12713515.274401348</v>
      </c>
      <c r="AX244" s="99">
        <f t="shared" si="887"/>
        <v>8152058.9775849581</v>
      </c>
      <c r="AY244" s="99">
        <f t="shared" si="887"/>
        <v>11460458.485760972</v>
      </c>
      <c r="AZ244" s="99">
        <f t="shared" si="887"/>
        <v>11469982.327880986</v>
      </c>
      <c r="BA244" s="99">
        <f t="shared" si="887"/>
        <v>11479506.170000996</v>
      </c>
      <c r="BB244" s="99">
        <f t="shared" si="887"/>
        <v>11489030.012121011</v>
      </c>
      <c r="BC244" s="99">
        <f t="shared" si="887"/>
        <v>11003955.937574361</v>
      </c>
      <c r="BD244" s="99">
        <f t="shared" si="887"/>
        <v>11510979.779694375</v>
      </c>
      <c r="BE244" s="99">
        <f t="shared" si="887"/>
        <v>11520503.621814391</v>
      </c>
      <c r="BF244" s="99">
        <f t="shared" si="887"/>
        <v>11530027.463934401</v>
      </c>
      <c r="BG244" s="99">
        <f t="shared" si="887"/>
        <v>11539551.306054415</v>
      </c>
      <c r="BH244" s="99">
        <f t="shared" si="887"/>
        <v>11549075.148174431</v>
      </c>
      <c r="BI244" s="99">
        <f t="shared" si="887"/>
        <v>11558598.990294445</v>
      </c>
    </row>
    <row r="245" spans="1:61" ht="15.75" customHeight="1" x14ac:dyDescent="0.35">
      <c r="A245" s="1" t="s">
        <v>219</v>
      </c>
      <c r="B245" s="34">
        <f>B224</f>
        <v>152000000</v>
      </c>
      <c r="C245" s="34">
        <f t="shared" ref="C245:AK245" si="888">C224-B224</f>
        <v>0</v>
      </c>
      <c r="D245" s="34">
        <f t="shared" si="888"/>
        <v>0</v>
      </c>
      <c r="E245" s="34">
        <f t="shared" si="888"/>
        <v>0</v>
      </c>
      <c r="F245" s="34">
        <f t="shared" si="888"/>
        <v>0</v>
      </c>
      <c r="G245" s="34">
        <f t="shared" si="888"/>
        <v>0</v>
      </c>
      <c r="H245" s="34">
        <f t="shared" si="888"/>
        <v>0</v>
      </c>
      <c r="I245" s="34">
        <f t="shared" si="888"/>
        <v>0</v>
      </c>
      <c r="J245" s="34">
        <f t="shared" si="888"/>
        <v>0</v>
      </c>
      <c r="K245" s="34">
        <f t="shared" si="888"/>
        <v>0</v>
      </c>
      <c r="L245" s="34">
        <f t="shared" si="888"/>
        <v>0</v>
      </c>
      <c r="M245" s="34">
        <f t="shared" si="888"/>
        <v>0</v>
      </c>
      <c r="N245" s="34">
        <f t="shared" si="888"/>
        <v>0</v>
      </c>
      <c r="O245" s="34">
        <f t="shared" si="888"/>
        <v>0</v>
      </c>
      <c r="P245" s="34">
        <f t="shared" si="888"/>
        <v>0</v>
      </c>
      <c r="Q245" s="34">
        <f t="shared" si="888"/>
        <v>0</v>
      </c>
      <c r="R245" s="34">
        <f t="shared" si="888"/>
        <v>0</v>
      </c>
      <c r="S245" s="34">
        <f t="shared" si="888"/>
        <v>0</v>
      </c>
      <c r="T245" s="34">
        <f t="shared" si="888"/>
        <v>0</v>
      </c>
      <c r="U245" s="34">
        <f t="shared" si="888"/>
        <v>0</v>
      </c>
      <c r="V245" s="34">
        <f t="shared" si="888"/>
        <v>0</v>
      </c>
      <c r="W245" s="34">
        <f t="shared" si="888"/>
        <v>0</v>
      </c>
      <c r="X245" s="34">
        <f t="shared" si="888"/>
        <v>0</v>
      </c>
      <c r="Y245" s="34">
        <f t="shared" si="888"/>
        <v>0</v>
      </c>
      <c r="Z245" s="34">
        <f t="shared" si="888"/>
        <v>0</v>
      </c>
      <c r="AA245" s="34">
        <f t="shared" si="888"/>
        <v>0</v>
      </c>
      <c r="AB245" s="34">
        <f t="shared" si="888"/>
        <v>0</v>
      </c>
      <c r="AC245" s="34">
        <f t="shared" si="888"/>
        <v>0</v>
      </c>
      <c r="AD245" s="34">
        <f t="shared" si="888"/>
        <v>0</v>
      </c>
      <c r="AE245" s="34">
        <f t="shared" si="888"/>
        <v>0</v>
      </c>
      <c r="AF245" s="34">
        <f t="shared" si="888"/>
        <v>0</v>
      </c>
      <c r="AG245" s="34">
        <f t="shared" si="888"/>
        <v>0</v>
      </c>
      <c r="AH245" s="34">
        <f t="shared" si="888"/>
        <v>0</v>
      </c>
      <c r="AI245" s="34">
        <f t="shared" si="888"/>
        <v>0</v>
      </c>
      <c r="AJ245" s="34">
        <f t="shared" si="888"/>
        <v>0</v>
      </c>
      <c r="AK245" s="34">
        <f t="shared" si="888"/>
        <v>0</v>
      </c>
      <c r="AL245" s="104">
        <f t="shared" ref="AL245" si="889">AL224-AK224</f>
        <v>0</v>
      </c>
      <c r="AM245" s="104">
        <f t="shared" ref="AM245" si="890">AM224-AL224</f>
        <v>0</v>
      </c>
      <c r="AN245" s="104">
        <f t="shared" ref="AN245" si="891">AN224-AM224</f>
        <v>0</v>
      </c>
      <c r="AO245" s="104">
        <f t="shared" ref="AO245" si="892">AO224-AN224</f>
        <v>0</v>
      </c>
      <c r="AP245" s="104">
        <f t="shared" ref="AP245" si="893">AP224-AO224</f>
        <v>0</v>
      </c>
      <c r="AQ245" s="104">
        <f t="shared" ref="AQ245" si="894">AQ224-AP224</f>
        <v>0</v>
      </c>
      <c r="AR245" s="104">
        <f t="shared" ref="AR245" si="895">AR224-AQ224</f>
        <v>0</v>
      </c>
      <c r="AS245" s="104">
        <f t="shared" ref="AS245" si="896">AS224-AR224</f>
        <v>0</v>
      </c>
      <c r="AT245" s="104">
        <f t="shared" ref="AT245" si="897">AT224-AS224</f>
        <v>0</v>
      </c>
      <c r="AU245" s="104">
        <f t="shared" ref="AU245" si="898">AU224-AT224</f>
        <v>0</v>
      </c>
      <c r="AV245" s="104">
        <f t="shared" ref="AV245" si="899">AV224-AU224</f>
        <v>0</v>
      </c>
      <c r="AW245" s="104">
        <f t="shared" ref="AW245" si="900">AW224-AV224</f>
        <v>0</v>
      </c>
      <c r="AX245" s="104">
        <f t="shared" ref="AX245" si="901">AX224-AW224</f>
        <v>0</v>
      </c>
      <c r="AY245" s="104">
        <f t="shared" ref="AY245" si="902">AY224-AX224</f>
        <v>0</v>
      </c>
      <c r="AZ245" s="104">
        <f t="shared" ref="AZ245" si="903">AZ224-AY224</f>
        <v>0</v>
      </c>
      <c r="BA245" s="104">
        <f t="shared" ref="BA245" si="904">BA224-AZ224</f>
        <v>0</v>
      </c>
      <c r="BB245" s="104">
        <f t="shared" ref="BB245" si="905">BB224-BA224</f>
        <v>0</v>
      </c>
      <c r="BC245" s="104">
        <f t="shared" ref="BC245" si="906">BC224-BB224</f>
        <v>0</v>
      </c>
      <c r="BD245" s="104">
        <f t="shared" ref="BD245" si="907">BD224-BC224</f>
        <v>0</v>
      </c>
      <c r="BE245" s="104">
        <f t="shared" ref="BE245" si="908">BE224-BD224</f>
        <v>0</v>
      </c>
      <c r="BF245" s="104">
        <f t="shared" ref="BF245" si="909">BF224-BE224</f>
        <v>0</v>
      </c>
      <c r="BG245" s="104">
        <f t="shared" ref="BG245" si="910">BG224-BF224</f>
        <v>0</v>
      </c>
      <c r="BH245" s="104">
        <f t="shared" ref="BH245" si="911">BH224-BG224</f>
        <v>0</v>
      </c>
      <c r="BI245" s="104">
        <f t="shared" ref="BI245" si="912">BI224-BH224</f>
        <v>0</v>
      </c>
    </row>
    <row r="246" spans="1:61" ht="15.75" customHeight="1" x14ac:dyDescent="0.35">
      <c r="A246" s="1" t="s">
        <v>220</v>
      </c>
      <c r="B246" s="34">
        <v>0</v>
      </c>
      <c r="C246" s="34">
        <f t="shared" ref="C246:AK246" si="913">B212+B213</f>
        <v>128108513.33333334</v>
      </c>
      <c r="D246" s="34">
        <f t="shared" si="913"/>
        <v>106279094.70666666</v>
      </c>
      <c r="E246" s="34">
        <f t="shared" si="913"/>
        <v>86577474.966666669</v>
      </c>
      <c r="F246" s="34">
        <f t="shared" si="913"/>
        <v>69513594.433333322</v>
      </c>
      <c r="G246" s="34">
        <f t="shared" si="913"/>
        <v>55306226.479999997</v>
      </c>
      <c r="H246" s="34">
        <f t="shared" si="913"/>
        <v>45024208.566666663</v>
      </c>
      <c r="I246" s="34">
        <f t="shared" si="913"/>
        <v>36310464.819999993</v>
      </c>
      <c r="J246" s="34">
        <f t="shared" si="913"/>
        <v>27906284.739999995</v>
      </c>
      <c r="K246" s="34">
        <f t="shared" si="913"/>
        <v>19920951.659999989</v>
      </c>
      <c r="L246" s="34">
        <f t="shared" si="913"/>
        <v>22391963.286833335</v>
      </c>
      <c r="M246" s="34">
        <f t="shared" si="913"/>
        <v>22810795.170833334</v>
      </c>
      <c r="N246" s="34">
        <f t="shared" si="913"/>
        <v>19490247.888166666</v>
      </c>
      <c r="O246" s="34">
        <f t="shared" si="913"/>
        <v>27225648.765766665</v>
      </c>
      <c r="P246" s="34">
        <f t="shared" si="913"/>
        <v>27230543.563366666</v>
      </c>
      <c r="Q246" s="34">
        <f t="shared" si="913"/>
        <v>27235438.360966668</v>
      </c>
      <c r="R246" s="34">
        <f t="shared" si="913"/>
        <v>27240333.158566669</v>
      </c>
      <c r="S246" s="34">
        <f t="shared" si="913"/>
        <v>27245227.95616667</v>
      </c>
      <c r="T246" s="34">
        <f t="shared" si="913"/>
        <v>27254268.587099999</v>
      </c>
      <c r="U246" s="34">
        <f t="shared" si="913"/>
        <v>27259163.3847</v>
      </c>
      <c r="V246" s="34">
        <f t="shared" si="913"/>
        <v>27264058.182300001</v>
      </c>
      <c r="W246" s="34">
        <f t="shared" si="913"/>
        <v>27268952.979900002</v>
      </c>
      <c r="X246" s="34">
        <f t="shared" si="913"/>
        <v>27273847.777500004</v>
      </c>
      <c r="Y246" s="34">
        <f t="shared" si="913"/>
        <v>27278742.575099997</v>
      </c>
      <c r="Z246" s="34">
        <f t="shared" si="913"/>
        <v>28868418.772226691</v>
      </c>
      <c r="AA246" s="34">
        <f t="shared" si="913"/>
        <v>38037761.377390511</v>
      </c>
      <c r="AB246" s="34">
        <f t="shared" si="913"/>
        <v>48767644.849786803</v>
      </c>
      <c r="AC246" s="34">
        <f t="shared" si="913"/>
        <v>59506156.107015572</v>
      </c>
      <c r="AD246" s="34">
        <f t="shared" si="913"/>
        <v>70253295.149076834</v>
      </c>
      <c r="AE246" s="34">
        <f t="shared" si="913"/>
        <v>81009061.975970566</v>
      </c>
      <c r="AF246" s="34">
        <f t="shared" si="913"/>
        <v>91278858.671030134</v>
      </c>
      <c r="AG246" s="34">
        <f t="shared" si="913"/>
        <v>102054783.15092215</v>
      </c>
      <c r="AH246" s="34">
        <f t="shared" si="913"/>
        <v>112839335.41564667</v>
      </c>
      <c r="AI246" s="34">
        <f t="shared" si="913"/>
        <v>123632515.46520367</v>
      </c>
      <c r="AJ246" s="34">
        <f t="shared" si="913"/>
        <v>134434323.29959315</v>
      </c>
      <c r="AK246" s="34">
        <f t="shared" si="913"/>
        <v>149210138.8764711</v>
      </c>
      <c r="AL246" s="104">
        <f t="shared" ref="AL246" si="914">AK212+AK213</f>
        <v>163499984.32151487</v>
      </c>
      <c r="AM246" s="104">
        <f t="shared" ref="AM246" si="915">AL212+AL213</f>
        <v>173306709.29463631</v>
      </c>
      <c r="AN246" s="104">
        <f t="shared" ref="AN246" si="916">AM212+AM213</f>
        <v>186421365.43095535</v>
      </c>
      <c r="AO246" s="104">
        <f t="shared" ref="AO246" si="917">AN212+AN213</f>
        <v>199545077.06441593</v>
      </c>
      <c r="AP246" s="104">
        <f t="shared" ref="AP246" si="918">AO212+AO213</f>
        <v>212677844.19501811</v>
      </c>
      <c r="AQ246" s="104">
        <f t="shared" ref="AQ246" si="919">AP212+AP213</f>
        <v>225819666.8227618</v>
      </c>
      <c r="AR246" s="104">
        <f t="shared" ref="AR246" si="920">AQ212+AQ213</f>
        <v>238475947.03098041</v>
      </c>
      <c r="AS246" s="104">
        <f t="shared" ref="AS246" si="921">AR212+AR213</f>
        <v>251638782.73634058</v>
      </c>
      <c r="AT246" s="104">
        <f t="shared" ref="AT246" si="922">AS212+AS213</f>
        <v>264810673.93884239</v>
      </c>
      <c r="AU246" s="104">
        <f t="shared" ref="AU246" si="923">AT212+AT213</f>
        <v>277991620.63848567</v>
      </c>
      <c r="AV246" s="104">
        <f t="shared" ref="AV246" si="924">AU212+AU213</f>
        <v>291181622.83527052</v>
      </c>
      <c r="AW246" s="104">
        <f t="shared" ref="AW246" si="925">AV212+AV213</f>
        <v>304380680.52919698</v>
      </c>
      <c r="AX246" s="104">
        <f t="shared" ref="AX246" si="926">AW212+AW213</f>
        <v>317094195.80359834</v>
      </c>
      <c r="AY246" s="104">
        <f t="shared" ref="AY246" si="927">AX212+AX213</f>
        <v>325246254.7811833</v>
      </c>
      <c r="AZ246" s="104">
        <f t="shared" ref="AZ246" si="928">AY212+AY213</f>
        <v>336706713.26694423</v>
      </c>
      <c r="BA246" s="104">
        <f t="shared" ref="BA246" si="929">AZ212+AZ213</f>
        <v>348176695.59482527</v>
      </c>
      <c r="BB246" s="104">
        <f t="shared" ref="BB246" si="930">BA212+BA213</f>
        <v>359656201.76482618</v>
      </c>
      <c r="BC246" s="104">
        <f t="shared" ref="BC246" si="931">BB212+BB213</f>
        <v>371145231.77694726</v>
      </c>
      <c r="BD246" s="104">
        <f t="shared" ref="BD246" si="932">BC212+BC213</f>
        <v>382149187.71452159</v>
      </c>
      <c r="BE246" s="104">
        <f t="shared" ref="BE246" si="933">BD212+BD213</f>
        <v>393660167.49421591</v>
      </c>
      <c r="BF246" s="104">
        <f t="shared" ref="BF246" si="934">BE212+BE213</f>
        <v>405180671.11603034</v>
      </c>
      <c r="BG246" s="104">
        <f t="shared" ref="BG246" si="935">BF212+BF213</f>
        <v>416710698.57996476</v>
      </c>
      <c r="BH246" s="104">
        <f t="shared" ref="BH246" si="936">BG212+BG213</f>
        <v>428250249.88601917</v>
      </c>
      <c r="BI246" s="104">
        <f t="shared" ref="BI246" si="937">BH212+BH213</f>
        <v>439799325.03419363</v>
      </c>
    </row>
    <row r="247" spans="1:61" ht="15.75" customHeight="1" x14ac:dyDescent="0.35">
      <c r="A247" s="128" t="s">
        <v>221</v>
      </c>
      <c r="B247" s="117">
        <f t="shared" ref="B247:AK247" si="938">B244+B245+B246</f>
        <v>128108513.33333333</v>
      </c>
      <c r="C247" s="117">
        <f t="shared" si="938"/>
        <v>106279094.70666668</v>
      </c>
      <c r="D247" s="117">
        <f t="shared" si="938"/>
        <v>86577474.966666669</v>
      </c>
      <c r="E247" s="117">
        <f t="shared" si="938"/>
        <v>69513594.433333337</v>
      </c>
      <c r="F247" s="117">
        <f t="shared" si="938"/>
        <v>55306226.479999989</v>
      </c>
      <c r="G247" s="117">
        <f t="shared" si="938"/>
        <v>45024208.566666663</v>
      </c>
      <c r="H247" s="117">
        <f t="shared" si="938"/>
        <v>36310464.82</v>
      </c>
      <c r="I247" s="117">
        <f t="shared" si="938"/>
        <v>27906284.739999995</v>
      </c>
      <c r="J247" s="117">
        <f t="shared" si="938"/>
        <v>19920951.659999996</v>
      </c>
      <c r="K247" s="117">
        <f t="shared" si="938"/>
        <v>22391963.28683332</v>
      </c>
      <c r="L247" s="117">
        <f t="shared" si="938"/>
        <v>22810795.170833334</v>
      </c>
      <c r="M247" s="117">
        <f t="shared" si="938"/>
        <v>19490247.888166666</v>
      </c>
      <c r="N247" s="117">
        <f t="shared" si="938"/>
        <v>27225648.765766677</v>
      </c>
      <c r="O247" s="117">
        <f t="shared" si="938"/>
        <v>27230543.563366681</v>
      </c>
      <c r="P247" s="117">
        <f t="shared" si="938"/>
        <v>27235438.360966668</v>
      </c>
      <c r="Q247" s="117">
        <f t="shared" si="938"/>
        <v>27240333.158566657</v>
      </c>
      <c r="R247" s="117">
        <f t="shared" si="938"/>
        <v>27245227.95616667</v>
      </c>
      <c r="S247" s="117">
        <f t="shared" si="938"/>
        <v>27254268.587100003</v>
      </c>
      <c r="T247" s="117">
        <f t="shared" si="938"/>
        <v>27259163.384699997</v>
      </c>
      <c r="U247" s="117">
        <f t="shared" si="938"/>
        <v>27264058.182300001</v>
      </c>
      <c r="V247" s="117">
        <f t="shared" si="938"/>
        <v>27268952.979899999</v>
      </c>
      <c r="W247" s="117">
        <f t="shared" si="938"/>
        <v>27273847.777499996</v>
      </c>
      <c r="X247" s="117">
        <f t="shared" si="938"/>
        <v>27278742.575099997</v>
      </c>
      <c r="Y247" s="117">
        <f t="shared" si="938"/>
        <v>28868418.772226691</v>
      </c>
      <c r="Z247" s="117">
        <f t="shared" si="938"/>
        <v>38037761.377390511</v>
      </c>
      <c r="AA247" s="117">
        <f t="shared" si="938"/>
        <v>48767644.849786811</v>
      </c>
      <c r="AB247" s="117">
        <f t="shared" si="938"/>
        <v>59506156.10701558</v>
      </c>
      <c r="AC247" s="117">
        <f t="shared" si="938"/>
        <v>70253295.149076834</v>
      </c>
      <c r="AD247" s="117">
        <f t="shared" si="938"/>
        <v>81009061.975970581</v>
      </c>
      <c r="AE247" s="117">
        <f t="shared" si="938"/>
        <v>91278858.671030119</v>
      </c>
      <c r="AF247" s="117">
        <f t="shared" si="938"/>
        <v>102054783.15092216</v>
      </c>
      <c r="AG247" s="117">
        <f t="shared" si="938"/>
        <v>112839335.41564666</v>
      </c>
      <c r="AH247" s="117">
        <f t="shared" si="938"/>
        <v>123632515.46520367</v>
      </c>
      <c r="AI247" s="117">
        <f t="shared" si="938"/>
        <v>134434323.29959315</v>
      </c>
      <c r="AJ247" s="117">
        <f t="shared" si="938"/>
        <v>149210138.8764711</v>
      </c>
      <c r="AK247" s="117">
        <f t="shared" si="938"/>
        <v>163499984.32151487</v>
      </c>
      <c r="AL247" s="117">
        <f t="shared" ref="AL247:BI247" si="939">AL244+AL245+AL246</f>
        <v>173306709.29463634</v>
      </c>
      <c r="AM247" s="117">
        <f t="shared" si="939"/>
        <v>186421365.43095532</v>
      </c>
      <c r="AN247" s="117">
        <f t="shared" si="939"/>
        <v>199545077.06441593</v>
      </c>
      <c r="AO247" s="117">
        <f t="shared" si="939"/>
        <v>212677844.19501808</v>
      </c>
      <c r="AP247" s="117">
        <f t="shared" si="939"/>
        <v>225819666.82276183</v>
      </c>
      <c r="AQ247" s="117">
        <f t="shared" si="939"/>
        <v>238475947.03098041</v>
      </c>
      <c r="AR247" s="117">
        <f t="shared" si="939"/>
        <v>251638782.73634058</v>
      </c>
      <c r="AS247" s="117">
        <f t="shared" si="939"/>
        <v>264810673.93884233</v>
      </c>
      <c r="AT247" s="117">
        <f t="shared" si="939"/>
        <v>277991620.63848573</v>
      </c>
      <c r="AU247" s="117">
        <f t="shared" si="939"/>
        <v>291181622.83527052</v>
      </c>
      <c r="AV247" s="117">
        <f t="shared" si="939"/>
        <v>304380680.52919698</v>
      </c>
      <c r="AW247" s="117">
        <f t="shared" si="939"/>
        <v>317094195.80359834</v>
      </c>
      <c r="AX247" s="117">
        <f t="shared" si="939"/>
        <v>325246254.7811833</v>
      </c>
      <c r="AY247" s="117">
        <f t="shared" si="939"/>
        <v>336706713.26694429</v>
      </c>
      <c r="AZ247" s="117">
        <f t="shared" si="939"/>
        <v>348176695.59482521</v>
      </c>
      <c r="BA247" s="117">
        <f t="shared" si="939"/>
        <v>359656201.76482624</v>
      </c>
      <c r="BB247" s="117">
        <f t="shared" si="939"/>
        <v>371145231.7769472</v>
      </c>
      <c r="BC247" s="117">
        <f t="shared" si="939"/>
        <v>382149187.71452165</v>
      </c>
      <c r="BD247" s="117">
        <f t="shared" si="939"/>
        <v>393660167.49421597</v>
      </c>
      <c r="BE247" s="117">
        <f t="shared" si="939"/>
        <v>405180671.11603028</v>
      </c>
      <c r="BF247" s="117">
        <f t="shared" si="939"/>
        <v>416710698.57996476</v>
      </c>
      <c r="BG247" s="117">
        <f t="shared" si="939"/>
        <v>428250249.88601917</v>
      </c>
      <c r="BH247" s="117">
        <f t="shared" si="939"/>
        <v>439799325.03419358</v>
      </c>
      <c r="BI247" s="117">
        <f t="shared" si="939"/>
        <v>451357924.02448809</v>
      </c>
    </row>
    <row r="248" spans="1:61" ht="15.75" customHeight="1" x14ac:dyDescent="0.35">
      <c r="A248" s="174" t="s">
        <v>116</v>
      </c>
      <c r="B248" s="150">
        <f t="shared" ref="B248:AK248" si="940">B212+B213-B247</f>
        <v>0</v>
      </c>
      <c r="C248" s="150">
        <f t="shared" si="940"/>
        <v>0</v>
      </c>
      <c r="D248" s="150">
        <f t="shared" si="940"/>
        <v>0</v>
      </c>
      <c r="E248" s="150">
        <f t="shared" si="940"/>
        <v>0</v>
      </c>
      <c r="F248" s="150">
        <f t="shared" si="940"/>
        <v>0</v>
      </c>
      <c r="G248" s="150">
        <f t="shared" si="940"/>
        <v>0</v>
      </c>
      <c r="H248" s="150">
        <f t="shared" si="940"/>
        <v>0</v>
      </c>
      <c r="I248" s="150">
        <f t="shared" si="940"/>
        <v>0</v>
      </c>
      <c r="J248" s="150">
        <f t="shared" si="940"/>
        <v>0</v>
      </c>
      <c r="K248" s="150">
        <f t="shared" si="940"/>
        <v>0</v>
      </c>
      <c r="L248" s="150">
        <f t="shared" si="940"/>
        <v>0</v>
      </c>
      <c r="M248" s="150">
        <f t="shared" si="940"/>
        <v>0</v>
      </c>
      <c r="N248" s="150">
        <f t="shared" si="940"/>
        <v>0</v>
      </c>
      <c r="O248" s="150">
        <f t="shared" si="940"/>
        <v>0</v>
      </c>
      <c r="P248" s="150">
        <f t="shared" si="940"/>
        <v>0</v>
      </c>
      <c r="Q248" s="150">
        <f t="shared" si="940"/>
        <v>0</v>
      </c>
      <c r="R248" s="150">
        <f t="shared" si="940"/>
        <v>0</v>
      </c>
      <c r="S248" s="150">
        <f t="shared" si="940"/>
        <v>0</v>
      </c>
      <c r="T248" s="150">
        <f t="shared" si="940"/>
        <v>0</v>
      </c>
      <c r="U248" s="150">
        <f t="shared" si="940"/>
        <v>0</v>
      </c>
      <c r="V248" s="150">
        <f t="shared" si="940"/>
        <v>0</v>
      </c>
      <c r="W248" s="150">
        <f t="shared" si="940"/>
        <v>0</v>
      </c>
      <c r="X248" s="150">
        <f t="shared" si="940"/>
        <v>0</v>
      </c>
      <c r="Y248" s="150">
        <f t="shared" si="940"/>
        <v>0</v>
      </c>
      <c r="Z248" s="150">
        <f t="shared" si="940"/>
        <v>0</v>
      </c>
      <c r="AA248" s="150">
        <f t="shared" si="940"/>
        <v>0</v>
      </c>
      <c r="AB248" s="150">
        <f t="shared" si="940"/>
        <v>0</v>
      </c>
      <c r="AC248" s="150">
        <f t="shared" si="940"/>
        <v>0</v>
      </c>
      <c r="AD248" s="150">
        <f t="shared" si="940"/>
        <v>0</v>
      </c>
      <c r="AE248" s="150">
        <f t="shared" si="940"/>
        <v>0</v>
      </c>
      <c r="AF248" s="150">
        <f t="shared" si="940"/>
        <v>0</v>
      </c>
      <c r="AG248" s="150">
        <f t="shared" si="940"/>
        <v>0</v>
      </c>
      <c r="AH248" s="150">
        <f t="shared" si="940"/>
        <v>0</v>
      </c>
      <c r="AI248" s="150">
        <f t="shared" si="940"/>
        <v>0</v>
      </c>
      <c r="AJ248" s="150">
        <f t="shared" si="940"/>
        <v>0</v>
      </c>
      <c r="AK248" s="150">
        <f t="shared" si="940"/>
        <v>0</v>
      </c>
      <c r="AL248" s="150">
        <f t="shared" ref="AL248:BI248" si="941">AL212+AL213-AL247</f>
        <v>0</v>
      </c>
      <c r="AM248" s="150">
        <f t="shared" si="941"/>
        <v>0</v>
      </c>
      <c r="AN248" s="150">
        <f t="shared" si="941"/>
        <v>0</v>
      </c>
      <c r="AO248" s="150">
        <f t="shared" si="941"/>
        <v>0</v>
      </c>
      <c r="AP248" s="150">
        <f t="shared" si="941"/>
        <v>0</v>
      </c>
      <c r="AQ248" s="150">
        <f t="shared" si="941"/>
        <v>0</v>
      </c>
      <c r="AR248" s="150">
        <f t="shared" si="941"/>
        <v>0</v>
      </c>
      <c r="AS248" s="150">
        <f t="shared" si="941"/>
        <v>0</v>
      </c>
      <c r="AT248" s="150">
        <f t="shared" si="941"/>
        <v>0</v>
      </c>
      <c r="AU248" s="150">
        <f t="shared" si="941"/>
        <v>0</v>
      </c>
      <c r="AV248" s="150">
        <f t="shared" si="941"/>
        <v>0</v>
      </c>
      <c r="AW248" s="150">
        <f t="shared" si="941"/>
        <v>0</v>
      </c>
      <c r="AX248" s="150">
        <f t="shared" si="941"/>
        <v>0</v>
      </c>
      <c r="AY248" s="150">
        <f t="shared" si="941"/>
        <v>0</v>
      </c>
      <c r="AZ248" s="150">
        <f t="shared" si="941"/>
        <v>0</v>
      </c>
      <c r="BA248" s="150">
        <f t="shared" si="941"/>
        <v>0</v>
      </c>
      <c r="BB248" s="150">
        <f t="shared" si="941"/>
        <v>0</v>
      </c>
      <c r="BC248" s="150">
        <f t="shared" si="941"/>
        <v>0</v>
      </c>
      <c r="BD248" s="150">
        <f t="shared" si="941"/>
        <v>0</v>
      </c>
      <c r="BE248" s="150">
        <f t="shared" si="941"/>
        <v>0</v>
      </c>
      <c r="BF248" s="150">
        <f t="shared" si="941"/>
        <v>0</v>
      </c>
      <c r="BG248" s="150">
        <f t="shared" si="941"/>
        <v>0</v>
      </c>
      <c r="BH248" s="150">
        <f t="shared" si="941"/>
        <v>0</v>
      </c>
      <c r="BI248" s="150">
        <f t="shared" si="941"/>
        <v>0</v>
      </c>
    </row>
    <row r="249" spans="1:61" ht="15.75" customHeight="1" x14ac:dyDescent="0.35">
      <c r="A249" s="1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  <c r="AB249" s="53"/>
      <c r="AC249" s="53"/>
      <c r="AD249" s="53"/>
      <c r="AE249" s="53"/>
      <c r="AF249" s="53"/>
      <c r="AG249" s="53"/>
      <c r="AH249" s="53"/>
      <c r="AI249" s="53"/>
      <c r="AJ249" s="53"/>
      <c r="AK249" s="53"/>
    </row>
    <row r="250" spans="1:61" ht="15.75" customHeight="1" x14ac:dyDescent="0.35">
      <c r="B250" s="53"/>
      <c r="C250" s="53"/>
      <c r="D250" s="53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  <c r="AB250" s="53"/>
      <c r="AC250" s="53"/>
      <c r="AD250" s="53"/>
      <c r="AE250" s="53"/>
      <c r="AF250" s="53"/>
      <c r="AG250" s="53"/>
      <c r="AH250" s="53"/>
      <c r="AI250" s="53"/>
      <c r="AJ250" s="53"/>
      <c r="AK250" s="53"/>
    </row>
    <row r="251" spans="1:61" ht="15.75" customHeight="1" x14ac:dyDescent="0.35">
      <c r="A251" s="71" t="s">
        <v>222</v>
      </c>
      <c r="B251" s="53"/>
      <c r="C251" s="53"/>
      <c r="D251" s="53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  <c r="AB251" s="53"/>
      <c r="AC251" s="53"/>
      <c r="AD251" s="53"/>
      <c r="AE251" s="53"/>
      <c r="AF251" s="53"/>
      <c r="AG251" s="53"/>
      <c r="AH251" s="53"/>
      <c r="AI251" s="53"/>
      <c r="AJ251" s="53"/>
      <c r="AK251" s="53"/>
    </row>
    <row r="252" spans="1:61" ht="15.75" customHeight="1" x14ac:dyDescent="0.35">
      <c r="B252" s="53"/>
      <c r="C252" s="53"/>
      <c r="D252" s="53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  <c r="AB252" s="53"/>
      <c r="AC252" s="53"/>
      <c r="AD252" s="53"/>
      <c r="AE252" s="53"/>
      <c r="AF252" s="53"/>
      <c r="AG252" s="53"/>
      <c r="AH252" s="53"/>
      <c r="AI252" s="53"/>
      <c r="AJ252" s="53"/>
      <c r="AK252" s="53"/>
    </row>
    <row r="253" spans="1:61" ht="15.75" customHeight="1" x14ac:dyDescent="0.35">
      <c r="A253" s="14" t="s">
        <v>223</v>
      </c>
      <c r="B253" s="122">
        <f>INDICADORES!E5</f>
        <v>0.28422766700135843</v>
      </c>
      <c r="C253" s="53" t="s">
        <v>224</v>
      </c>
      <c r="D253" s="53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  <c r="AB253" s="53"/>
      <c r="AC253" s="53"/>
      <c r="AD253" s="53"/>
      <c r="AE253" s="53"/>
      <c r="AF253" s="53"/>
      <c r="AG253" s="53"/>
      <c r="AH253" s="53"/>
      <c r="AI253" s="53"/>
      <c r="AJ253" s="53"/>
      <c r="AK253" s="53"/>
    </row>
    <row r="254" spans="1:61" ht="15.75" customHeight="1" x14ac:dyDescent="0.35">
      <c r="A254" s="1" t="s">
        <v>223</v>
      </c>
      <c r="B254" s="46">
        <f>INDICADORES!E6</f>
        <v>2.1065263564168824E-2</v>
      </c>
      <c r="C254" s="53" t="s">
        <v>225</v>
      </c>
      <c r="D254" s="53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  <c r="AB254" s="53"/>
      <c r="AC254" s="53"/>
      <c r="AD254" s="53"/>
      <c r="AE254" s="53"/>
      <c r="AF254" s="53"/>
      <c r="AG254" s="53"/>
      <c r="AH254" s="53"/>
      <c r="AI254" s="53"/>
      <c r="AJ254" s="53"/>
      <c r="AK254" s="53"/>
    </row>
    <row r="255" spans="1:61" ht="15.75" customHeight="1" x14ac:dyDescent="0.35">
      <c r="B255" s="53"/>
      <c r="C255" s="53"/>
      <c r="D255" s="53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  <c r="AB255" s="53"/>
      <c r="AC255" s="53"/>
      <c r="AD255" s="53"/>
      <c r="AE255" s="53"/>
      <c r="AF255" s="53"/>
      <c r="AG255" s="53"/>
      <c r="AH255" s="53"/>
      <c r="AI255" s="53"/>
      <c r="AJ255" s="53"/>
      <c r="AK255" s="53"/>
    </row>
    <row r="256" spans="1:61" ht="15.75" customHeight="1" x14ac:dyDescent="0.35">
      <c r="A256" s="151" t="s">
        <v>226</v>
      </c>
      <c r="B256" s="151" t="s">
        <v>227</v>
      </c>
      <c r="C256" s="151" t="s">
        <v>228</v>
      </c>
      <c r="D256" s="175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  <c r="AB256" s="53"/>
      <c r="AC256" s="53"/>
      <c r="AD256" s="53"/>
      <c r="AE256" s="53"/>
      <c r="AF256" s="53"/>
      <c r="AG256" s="53"/>
      <c r="AH256" s="53"/>
      <c r="AI256" s="53"/>
      <c r="AJ256" s="53"/>
      <c r="AK256" s="53"/>
    </row>
    <row r="257" spans="1:61" ht="15.75" customHeight="1" x14ac:dyDescent="0.35">
      <c r="A257" s="94" t="s">
        <v>229</v>
      </c>
      <c r="B257" s="34">
        <f>NPV($B$254,C240:BI240)+B240</f>
        <v>60144118.769883439</v>
      </c>
      <c r="C257" s="34">
        <f>NPV($B$254,C244:BI244)+B244</f>
        <v>63669641.777680963</v>
      </c>
      <c r="D257" s="53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  <c r="AB257" s="53"/>
      <c r="AC257" s="53"/>
      <c r="AD257" s="53"/>
      <c r="AE257" s="53"/>
      <c r="AF257" s="53"/>
      <c r="AG257" s="53"/>
      <c r="AH257" s="53"/>
      <c r="AI257" s="53"/>
      <c r="AJ257" s="53"/>
      <c r="AK257" s="53"/>
    </row>
    <row r="258" spans="1:61" ht="15.75" customHeight="1" x14ac:dyDescent="0.35">
      <c r="A258" s="94" t="s">
        <v>230</v>
      </c>
      <c r="B258" s="122">
        <f>IRR(B240:BI240)</f>
        <v>3.1307881255008274E-2</v>
      </c>
      <c r="C258" s="122">
        <f>IRR(B244:BI244)</f>
        <v>3.3184109490709934E-2</v>
      </c>
      <c r="D258" s="53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  <c r="AB258" s="53"/>
      <c r="AC258" s="53"/>
      <c r="AD258" s="53"/>
      <c r="AE258" s="53"/>
      <c r="AF258" s="53"/>
      <c r="AG258" s="53"/>
      <c r="AH258" s="53"/>
      <c r="AI258" s="53"/>
      <c r="AJ258" s="53"/>
      <c r="AK258" s="53"/>
    </row>
    <row r="259" spans="1:61" ht="15.75" customHeight="1" x14ac:dyDescent="0.35">
      <c r="A259" s="94" t="s">
        <v>231</v>
      </c>
      <c r="B259" s="122">
        <f t="shared" ref="B259:C259" si="942">(1+B258)^(12/1)-1</f>
        <v>0.4476382167444517</v>
      </c>
      <c r="C259" s="122">
        <f t="shared" si="942"/>
        <v>0.47956011898261997</v>
      </c>
      <c r="D259" s="53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  <c r="AB259" s="53"/>
      <c r="AC259" s="53"/>
      <c r="AD259" s="53"/>
      <c r="AE259" s="53"/>
      <c r="AF259" s="53"/>
      <c r="AG259" s="53"/>
      <c r="AH259" s="53"/>
      <c r="AI259" s="53"/>
      <c r="AJ259" s="53"/>
      <c r="AK259" s="53"/>
    </row>
    <row r="260" spans="1:61" ht="15.75" customHeight="1" x14ac:dyDescent="0.35">
      <c r="A260" s="94" t="s">
        <v>232</v>
      </c>
      <c r="B260" s="34">
        <f t="array" ref="B260">INDEX($2:$2,MATCH(1,$264:$264,0))</f>
        <v>36</v>
      </c>
      <c r="C260" s="34">
        <f t="array" ref="C260">INDEX($2:$2,MATCH(1,$269:$269,0))</f>
        <v>36</v>
      </c>
      <c r="D260" s="53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  <c r="AB260" s="53"/>
      <c r="AC260" s="53"/>
      <c r="AD260" s="53"/>
      <c r="AE260" s="53"/>
      <c r="AF260" s="53"/>
      <c r="AG260" s="53"/>
      <c r="AH260" s="53"/>
      <c r="AI260" s="53"/>
      <c r="AJ260" s="53"/>
      <c r="AK260" s="53"/>
    </row>
    <row r="261" spans="1:61" ht="15.75" customHeight="1" x14ac:dyDescent="0.35">
      <c r="A261" s="1"/>
      <c r="B261" s="53"/>
      <c r="C261" s="53"/>
      <c r="D261" s="53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  <c r="AB261" s="53"/>
      <c r="AC261" s="53"/>
      <c r="AD261" s="53"/>
      <c r="AE261" s="53"/>
      <c r="AF261" s="53"/>
      <c r="AG261" s="53"/>
      <c r="AH261" s="53"/>
      <c r="AI261" s="53"/>
      <c r="AJ261" s="53"/>
      <c r="AK261" s="53"/>
    </row>
    <row r="262" spans="1:61" ht="15.75" customHeight="1" x14ac:dyDescent="0.35">
      <c r="A262" s="1" t="s">
        <v>227</v>
      </c>
      <c r="B262" s="34">
        <f t="shared" ref="B262:AK262" si="943">B240</f>
        <v>-40820666.666666672</v>
      </c>
      <c r="C262" s="34">
        <f t="shared" si="943"/>
        <v>-21448598.626666669</v>
      </c>
      <c r="D262" s="34">
        <f t="shared" si="943"/>
        <v>-19320799.739999998</v>
      </c>
      <c r="E262" s="34">
        <f t="shared" si="943"/>
        <v>-16683060.533333335</v>
      </c>
      <c r="F262" s="34">
        <f t="shared" si="943"/>
        <v>-13826547.953333331</v>
      </c>
      <c r="G262" s="34">
        <f t="shared" si="943"/>
        <v>-9901197.9133333322</v>
      </c>
      <c r="H262" s="34">
        <f t="shared" si="943"/>
        <v>-8050770.7466666633</v>
      </c>
      <c r="I262" s="34">
        <f t="shared" si="943"/>
        <v>-7747554.0799999973</v>
      </c>
      <c r="J262" s="34">
        <f t="shared" si="943"/>
        <v>-7335054.0800000001</v>
      </c>
      <c r="K262" s="34">
        <f t="shared" si="943"/>
        <v>-8327554.0800000029</v>
      </c>
      <c r="L262" s="34">
        <f t="shared" si="943"/>
        <v>-7799379.0800000019</v>
      </c>
      <c r="M262" s="34">
        <f t="shared" si="943"/>
        <v>-5694408.0799999991</v>
      </c>
      <c r="N262" s="34">
        <f t="shared" si="943"/>
        <v>-203700.28596333158</v>
      </c>
      <c r="O262" s="34">
        <f t="shared" si="943"/>
        <v>3806515.6223566672</v>
      </c>
      <c r="P262" s="34">
        <f t="shared" si="943"/>
        <v>3807720.5306766699</v>
      </c>
      <c r="Q262" s="34">
        <f t="shared" si="943"/>
        <v>3808925.4389966689</v>
      </c>
      <c r="R262" s="34">
        <f t="shared" si="943"/>
        <v>3810130.3473166674</v>
      </c>
      <c r="S262" s="34">
        <f t="shared" si="943"/>
        <v>3316737.3389700009</v>
      </c>
      <c r="T262" s="34">
        <f t="shared" si="943"/>
        <v>3815442.247290005</v>
      </c>
      <c r="U262" s="34">
        <f t="shared" si="943"/>
        <v>3816647.1556100026</v>
      </c>
      <c r="V262" s="34">
        <f t="shared" si="943"/>
        <v>3817852.0639300016</v>
      </c>
      <c r="W262" s="34">
        <f t="shared" si="943"/>
        <v>3819056.9722500006</v>
      </c>
      <c r="X262" s="34">
        <f t="shared" si="943"/>
        <v>3820261.8805700033</v>
      </c>
      <c r="Y262" s="34">
        <f t="shared" si="943"/>
        <v>2325764.0402233368</v>
      </c>
      <c r="Z262" s="34">
        <f t="shared" si="943"/>
        <v>9718069.6051638201</v>
      </c>
      <c r="AA262" s="34">
        <f t="shared" si="943"/>
        <v>11272263.472396299</v>
      </c>
      <c r="AB262" s="34">
        <f t="shared" si="943"/>
        <v>11274544.257228777</v>
      </c>
      <c r="AC262" s="34">
        <f t="shared" si="943"/>
        <v>11276825.042061262</v>
      </c>
      <c r="AD262" s="34">
        <f t="shared" si="943"/>
        <v>11279105.826893741</v>
      </c>
      <c r="AE262" s="34">
        <f t="shared" si="943"/>
        <v>10786788.695059555</v>
      </c>
      <c r="AF262" s="34">
        <f t="shared" si="943"/>
        <v>11286569.47989203</v>
      </c>
      <c r="AG262" s="34">
        <f t="shared" si="943"/>
        <v>11288850.264724512</v>
      </c>
      <c r="AH262" s="34">
        <f t="shared" si="943"/>
        <v>11291131.049556993</v>
      </c>
      <c r="AI262" s="34">
        <f t="shared" si="943"/>
        <v>11293411.834389471</v>
      </c>
      <c r="AJ262" s="34">
        <f t="shared" si="943"/>
        <v>15261072.576877952</v>
      </c>
      <c r="AK262" s="34">
        <f t="shared" si="943"/>
        <v>14768755.445043765</v>
      </c>
      <c r="AL262" s="104">
        <f t="shared" ref="AL262:BI262" si="944">AL240</f>
        <v>10279287.973121453</v>
      </c>
      <c r="AM262" s="104">
        <f t="shared" si="944"/>
        <v>13580872.136319023</v>
      </c>
      <c r="AN262" s="104">
        <f t="shared" si="944"/>
        <v>13583580.633460587</v>
      </c>
      <c r="AO262" s="104">
        <f t="shared" si="944"/>
        <v>13586289.130602155</v>
      </c>
      <c r="AP262" s="104">
        <f t="shared" si="944"/>
        <v>13588997.627743723</v>
      </c>
      <c r="AQ262" s="104">
        <f t="shared" si="944"/>
        <v>13097108.208218619</v>
      </c>
      <c r="AR262" s="104">
        <f t="shared" si="944"/>
        <v>13597316.705360187</v>
      </c>
      <c r="AS262" s="104">
        <f t="shared" si="944"/>
        <v>13600025.202501748</v>
      </c>
      <c r="AT262" s="104">
        <f t="shared" si="944"/>
        <v>13602733.699643316</v>
      </c>
      <c r="AU262" s="104">
        <f t="shared" si="944"/>
        <v>13605442.196784884</v>
      </c>
      <c r="AV262" s="104">
        <f t="shared" si="944"/>
        <v>13608150.693926448</v>
      </c>
      <c r="AW262" s="104">
        <f t="shared" si="944"/>
        <v>13116261.274401348</v>
      </c>
      <c r="AX262" s="104">
        <f t="shared" si="944"/>
        <v>8548457.9775849581</v>
      </c>
      <c r="AY262" s="104">
        <f t="shared" si="944"/>
        <v>11850510.485760972</v>
      </c>
      <c r="AZ262" s="104">
        <f t="shared" si="944"/>
        <v>11853687.327880986</v>
      </c>
      <c r="BA262" s="104">
        <f t="shared" si="944"/>
        <v>11856864.170000996</v>
      </c>
      <c r="BB262" s="104">
        <f t="shared" si="944"/>
        <v>11860041.012121011</v>
      </c>
      <c r="BC262" s="104">
        <f t="shared" si="944"/>
        <v>11368619.937574361</v>
      </c>
      <c r="BD262" s="104">
        <f t="shared" si="944"/>
        <v>11869296.779694375</v>
      </c>
      <c r="BE262" s="104">
        <f t="shared" si="944"/>
        <v>11872473.621814391</v>
      </c>
      <c r="BF262" s="104">
        <f t="shared" si="944"/>
        <v>11875650.463934401</v>
      </c>
      <c r="BG262" s="104">
        <f t="shared" si="944"/>
        <v>11878827.306054415</v>
      </c>
      <c r="BH262" s="104">
        <f t="shared" si="944"/>
        <v>11882004.148174431</v>
      </c>
      <c r="BI262" s="104">
        <f t="shared" si="944"/>
        <v>11885180.990294445</v>
      </c>
    </row>
    <row r="263" spans="1:61" ht="15.75" customHeight="1" x14ac:dyDescent="0.35">
      <c r="A263" s="1" t="s">
        <v>233</v>
      </c>
      <c r="B263" s="53"/>
      <c r="C263" s="34">
        <f>C262+B262</f>
        <v>-62269265.293333337</v>
      </c>
      <c r="D263" s="34">
        <f t="shared" ref="D263:AK263" si="945">D262+C263</f>
        <v>-81590065.033333331</v>
      </c>
      <c r="E263" s="34">
        <f t="shared" si="945"/>
        <v>-98273125.566666663</v>
      </c>
      <c r="F263" s="34">
        <f t="shared" si="945"/>
        <v>-112099673.52</v>
      </c>
      <c r="G263" s="34">
        <f t="shared" si="945"/>
        <v>-122000871.43333332</v>
      </c>
      <c r="H263" s="34">
        <f t="shared" si="945"/>
        <v>-130051642.17999999</v>
      </c>
      <c r="I263" s="34">
        <f t="shared" si="945"/>
        <v>-137799196.25999999</v>
      </c>
      <c r="J263" s="34">
        <f t="shared" si="945"/>
        <v>-145134250.34</v>
      </c>
      <c r="K263" s="34">
        <f t="shared" si="945"/>
        <v>-153461804.42000002</v>
      </c>
      <c r="L263" s="34">
        <f t="shared" si="945"/>
        <v>-161261183.50000003</v>
      </c>
      <c r="M263" s="34">
        <f t="shared" si="945"/>
        <v>-166955591.58000004</v>
      </c>
      <c r="N263" s="34">
        <f t="shared" si="945"/>
        <v>-167159291.86596337</v>
      </c>
      <c r="O263" s="34">
        <f t="shared" si="945"/>
        <v>-163352776.24360672</v>
      </c>
      <c r="P263" s="34">
        <f t="shared" si="945"/>
        <v>-159545055.71293005</v>
      </c>
      <c r="Q263" s="34">
        <f t="shared" si="945"/>
        <v>-155736130.27393338</v>
      </c>
      <c r="R263" s="34">
        <f t="shared" si="945"/>
        <v>-151925999.92661673</v>
      </c>
      <c r="S263" s="34">
        <f t="shared" si="945"/>
        <v>-148609262.58764672</v>
      </c>
      <c r="T263" s="34">
        <f t="shared" si="945"/>
        <v>-144793820.34035671</v>
      </c>
      <c r="U263" s="34">
        <f t="shared" si="945"/>
        <v>-140977173.18474671</v>
      </c>
      <c r="V263" s="34">
        <f t="shared" si="945"/>
        <v>-137159321.12081671</v>
      </c>
      <c r="W263" s="34">
        <f t="shared" si="945"/>
        <v>-133340264.14856671</v>
      </c>
      <c r="X263" s="34">
        <f t="shared" si="945"/>
        <v>-129520002.2679967</v>
      </c>
      <c r="Y263" s="34">
        <f t="shared" si="945"/>
        <v>-127194238.22777337</v>
      </c>
      <c r="Z263" s="34">
        <f t="shared" si="945"/>
        <v>-117476168.62260956</v>
      </c>
      <c r="AA263" s="34">
        <f t="shared" si="945"/>
        <v>-106203905.15021326</v>
      </c>
      <c r="AB263" s="34">
        <f t="shared" si="945"/>
        <v>-94929360.89298448</v>
      </c>
      <c r="AC263" s="34">
        <f t="shared" si="945"/>
        <v>-83652535.85092321</v>
      </c>
      <c r="AD263" s="34">
        <f t="shared" si="945"/>
        <v>-72373430.024029464</v>
      </c>
      <c r="AE263" s="34">
        <f t="shared" si="945"/>
        <v>-61586641.328969911</v>
      </c>
      <c r="AF263" s="34">
        <f t="shared" si="945"/>
        <v>-50300071.84907788</v>
      </c>
      <c r="AG263" s="34">
        <f t="shared" si="945"/>
        <v>-39011221.584353372</v>
      </c>
      <c r="AH263" s="34">
        <f t="shared" si="945"/>
        <v>-27720090.53479638</v>
      </c>
      <c r="AI263" s="34">
        <f t="shared" si="945"/>
        <v>-16426678.700406909</v>
      </c>
      <c r="AJ263" s="34">
        <f t="shared" si="945"/>
        <v>-1165606.1235289574</v>
      </c>
      <c r="AK263" s="34">
        <f t="shared" si="945"/>
        <v>13603149.321514808</v>
      </c>
      <c r="AL263" s="104">
        <f t="shared" ref="AL263" si="946">AL262+AK263</f>
        <v>23882437.294636261</v>
      </c>
      <c r="AM263" s="104">
        <f t="shared" ref="AM263" si="947">AM262+AL263</f>
        <v>37463309.430955283</v>
      </c>
      <c r="AN263" s="104">
        <f t="shared" ref="AN263" si="948">AN262+AM263</f>
        <v>51046890.064415872</v>
      </c>
      <c r="AO263" s="104">
        <f t="shared" ref="AO263" si="949">AO262+AN263</f>
        <v>64633179.195018023</v>
      </c>
      <c r="AP263" s="104">
        <f t="shared" ref="AP263" si="950">AP262+AO263</f>
        <v>78222176.822761744</v>
      </c>
      <c r="AQ263" s="104">
        <f t="shared" ref="AQ263" si="951">AQ262+AP263</f>
        <v>91319285.030980363</v>
      </c>
      <c r="AR263" s="104">
        <f t="shared" ref="AR263" si="952">AR262+AQ263</f>
        <v>104916601.73634055</v>
      </c>
      <c r="AS263" s="104">
        <f t="shared" ref="AS263" si="953">AS262+AR263</f>
        <v>118516626.9388423</v>
      </c>
      <c r="AT263" s="104">
        <f t="shared" ref="AT263" si="954">AT262+AS263</f>
        <v>132119360.63848561</v>
      </c>
      <c r="AU263" s="104">
        <f t="shared" ref="AU263" si="955">AU262+AT263</f>
        <v>145724802.83527049</v>
      </c>
      <c r="AV263" s="104">
        <f t="shared" ref="AV263" si="956">AV262+AU263</f>
        <v>159332953.52919695</v>
      </c>
      <c r="AW263" s="104">
        <f t="shared" ref="AW263" si="957">AW262+AV263</f>
        <v>172449214.80359828</v>
      </c>
      <c r="AX263" s="104">
        <f t="shared" ref="AX263" si="958">AX262+AW263</f>
        <v>180997672.78118324</v>
      </c>
      <c r="AY263" s="104">
        <f t="shared" ref="AY263" si="959">AY262+AX263</f>
        <v>192848183.26694423</v>
      </c>
      <c r="AZ263" s="104">
        <f t="shared" ref="AZ263" si="960">AZ262+AY263</f>
        <v>204701870.59482521</v>
      </c>
      <c r="BA263" s="104">
        <f t="shared" ref="BA263" si="961">BA262+AZ263</f>
        <v>216558734.76482621</v>
      </c>
      <c r="BB263" s="104">
        <f t="shared" ref="BB263" si="962">BB262+BA263</f>
        <v>228418775.77694723</v>
      </c>
      <c r="BC263" s="104">
        <f t="shared" ref="BC263" si="963">BC262+BB263</f>
        <v>239787395.71452159</v>
      </c>
      <c r="BD263" s="104">
        <f t="shared" ref="BD263" si="964">BD262+BC263</f>
        <v>251656692.49421597</v>
      </c>
      <c r="BE263" s="104">
        <f t="shared" ref="BE263" si="965">BE262+BD263</f>
        <v>263529166.11603037</v>
      </c>
      <c r="BF263" s="104">
        <f t="shared" ref="BF263" si="966">BF262+BE263</f>
        <v>275404816.57996476</v>
      </c>
      <c r="BG263" s="104">
        <f t="shared" ref="BG263" si="967">BG262+BF263</f>
        <v>287283643.88601917</v>
      </c>
      <c r="BH263" s="104">
        <f t="shared" ref="BH263" si="968">BH262+BG263</f>
        <v>299165648.03419358</v>
      </c>
      <c r="BI263" s="104">
        <f t="shared" ref="BI263" si="969">BI262+BH263</f>
        <v>311050829.02448803</v>
      </c>
    </row>
    <row r="264" spans="1:61" ht="15.75" customHeight="1" x14ac:dyDescent="0.35">
      <c r="A264" s="1" t="s">
        <v>234</v>
      </c>
      <c r="B264" s="53"/>
      <c r="C264" s="53">
        <f t="shared" ref="C264:AK264" si="970">N(C263*B263&lt;0)</f>
        <v>0</v>
      </c>
      <c r="D264" s="53">
        <f t="shared" si="970"/>
        <v>0</v>
      </c>
      <c r="E264" s="53">
        <f t="shared" si="970"/>
        <v>0</v>
      </c>
      <c r="F264" s="53">
        <f t="shared" si="970"/>
        <v>0</v>
      </c>
      <c r="G264" s="53">
        <f t="shared" si="970"/>
        <v>0</v>
      </c>
      <c r="H264" s="53">
        <f t="shared" si="970"/>
        <v>0</v>
      </c>
      <c r="I264" s="53">
        <f t="shared" si="970"/>
        <v>0</v>
      </c>
      <c r="J264" s="53">
        <f t="shared" si="970"/>
        <v>0</v>
      </c>
      <c r="K264" s="53">
        <f t="shared" si="970"/>
        <v>0</v>
      </c>
      <c r="L264" s="53">
        <f t="shared" si="970"/>
        <v>0</v>
      </c>
      <c r="M264" s="53">
        <f t="shared" si="970"/>
        <v>0</v>
      </c>
      <c r="N264" s="53">
        <f t="shared" si="970"/>
        <v>0</v>
      </c>
      <c r="O264" s="53">
        <f t="shared" si="970"/>
        <v>0</v>
      </c>
      <c r="P264" s="53">
        <f t="shared" si="970"/>
        <v>0</v>
      </c>
      <c r="Q264" s="53">
        <f t="shared" si="970"/>
        <v>0</v>
      </c>
      <c r="R264" s="53">
        <f t="shared" si="970"/>
        <v>0</v>
      </c>
      <c r="S264" s="53">
        <f t="shared" si="970"/>
        <v>0</v>
      </c>
      <c r="T264" s="53">
        <f t="shared" si="970"/>
        <v>0</v>
      </c>
      <c r="U264" s="53">
        <f t="shared" si="970"/>
        <v>0</v>
      </c>
      <c r="V264" s="53">
        <f t="shared" si="970"/>
        <v>0</v>
      </c>
      <c r="W264" s="53">
        <f t="shared" si="970"/>
        <v>0</v>
      </c>
      <c r="X264" s="53">
        <f t="shared" si="970"/>
        <v>0</v>
      </c>
      <c r="Y264" s="53">
        <f t="shared" si="970"/>
        <v>0</v>
      </c>
      <c r="Z264" s="53">
        <f t="shared" si="970"/>
        <v>0</v>
      </c>
      <c r="AA264" s="53">
        <f t="shared" si="970"/>
        <v>0</v>
      </c>
      <c r="AB264" s="53">
        <f t="shared" si="970"/>
        <v>0</v>
      </c>
      <c r="AC264" s="53">
        <f t="shared" si="970"/>
        <v>0</v>
      </c>
      <c r="AD264" s="53">
        <f t="shared" si="970"/>
        <v>0</v>
      </c>
      <c r="AE264" s="53">
        <f t="shared" si="970"/>
        <v>0</v>
      </c>
      <c r="AF264" s="53">
        <f t="shared" si="970"/>
        <v>0</v>
      </c>
      <c r="AG264" s="53">
        <f t="shared" si="970"/>
        <v>0</v>
      </c>
      <c r="AH264" s="53">
        <f t="shared" si="970"/>
        <v>0</v>
      </c>
      <c r="AI264" s="53">
        <f t="shared" si="970"/>
        <v>0</v>
      </c>
      <c r="AJ264" s="53">
        <f t="shared" si="970"/>
        <v>0</v>
      </c>
      <c r="AK264" s="53">
        <f t="shared" si="970"/>
        <v>1</v>
      </c>
      <c r="AL264" s="245">
        <f t="shared" ref="AL264" si="971">N(AL263*AK263&lt;0)</f>
        <v>0</v>
      </c>
      <c r="AM264" s="245">
        <f t="shared" ref="AM264" si="972">N(AM263*AL263&lt;0)</f>
        <v>0</v>
      </c>
      <c r="AN264" s="245">
        <f t="shared" ref="AN264" si="973">N(AN263*AM263&lt;0)</f>
        <v>0</v>
      </c>
      <c r="AO264" s="245">
        <f t="shared" ref="AO264" si="974">N(AO263*AN263&lt;0)</f>
        <v>0</v>
      </c>
      <c r="AP264" s="245">
        <f t="shared" ref="AP264" si="975">N(AP263*AO263&lt;0)</f>
        <v>0</v>
      </c>
      <c r="AQ264" s="245">
        <f t="shared" ref="AQ264" si="976">N(AQ263*AP263&lt;0)</f>
        <v>0</v>
      </c>
      <c r="AR264" s="245">
        <f t="shared" ref="AR264" si="977">N(AR263*AQ263&lt;0)</f>
        <v>0</v>
      </c>
      <c r="AS264" s="245">
        <f t="shared" ref="AS264" si="978">N(AS263*AR263&lt;0)</f>
        <v>0</v>
      </c>
      <c r="AT264" s="245">
        <f t="shared" ref="AT264" si="979">N(AT263*AS263&lt;0)</f>
        <v>0</v>
      </c>
      <c r="AU264" s="245">
        <f t="shared" ref="AU264" si="980">N(AU263*AT263&lt;0)</f>
        <v>0</v>
      </c>
      <c r="AV264" s="245">
        <f t="shared" ref="AV264" si="981">N(AV263*AU263&lt;0)</f>
        <v>0</v>
      </c>
      <c r="AW264" s="245">
        <f t="shared" ref="AW264" si="982">N(AW263*AV263&lt;0)</f>
        <v>0</v>
      </c>
      <c r="AX264" s="245">
        <f t="shared" ref="AX264" si="983">N(AX263*AW263&lt;0)</f>
        <v>0</v>
      </c>
      <c r="AY264" s="245">
        <f t="shared" ref="AY264" si="984">N(AY263*AX263&lt;0)</f>
        <v>0</v>
      </c>
      <c r="AZ264" s="245">
        <f t="shared" ref="AZ264" si="985">N(AZ263*AY263&lt;0)</f>
        <v>0</v>
      </c>
      <c r="BA264" s="245">
        <f t="shared" ref="BA264" si="986">N(BA263*AZ263&lt;0)</f>
        <v>0</v>
      </c>
      <c r="BB264" s="245">
        <f t="shared" ref="BB264" si="987">N(BB263*BA263&lt;0)</f>
        <v>0</v>
      </c>
      <c r="BC264" s="245">
        <f t="shared" ref="BC264" si="988">N(BC263*BB263&lt;0)</f>
        <v>0</v>
      </c>
      <c r="BD264" s="245">
        <f t="shared" ref="BD264" si="989">N(BD263*BC263&lt;0)</f>
        <v>0</v>
      </c>
      <c r="BE264" s="245">
        <f t="shared" ref="BE264" si="990">N(BE263*BD263&lt;0)</f>
        <v>0</v>
      </c>
      <c r="BF264" s="245">
        <f t="shared" ref="BF264" si="991">N(BF263*BE263&lt;0)</f>
        <v>0</v>
      </c>
      <c r="BG264" s="245">
        <f t="shared" ref="BG264" si="992">N(BG263*BF263&lt;0)</f>
        <v>0</v>
      </c>
      <c r="BH264" s="245">
        <f t="shared" ref="BH264" si="993">N(BH263*BG263&lt;0)</f>
        <v>0</v>
      </c>
      <c r="BI264" s="245">
        <f t="shared" ref="BI264" si="994">N(BI263*BH263&lt;0)</f>
        <v>0</v>
      </c>
    </row>
    <row r="265" spans="1:61" ht="15.75" customHeight="1" x14ac:dyDescent="0.35">
      <c r="A265" s="1"/>
      <c r="B265" s="53"/>
      <c r="C265" s="53"/>
      <c r="D265" s="53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  <c r="AB265" s="53"/>
      <c r="AC265" s="53"/>
      <c r="AD265" s="53"/>
      <c r="AE265" s="53"/>
      <c r="AF265" s="53"/>
      <c r="AG265" s="53"/>
      <c r="AH265" s="53"/>
      <c r="AI265" s="53"/>
      <c r="AJ265" s="53"/>
      <c r="AK265" s="53"/>
    </row>
    <row r="266" spans="1:61" ht="15.75" customHeight="1" x14ac:dyDescent="0.35">
      <c r="A266" s="1"/>
      <c r="B266" s="53"/>
      <c r="C266" s="53"/>
      <c r="D266" s="53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  <c r="AB266" s="53"/>
      <c r="AC266" s="53"/>
      <c r="AD266" s="53"/>
      <c r="AE266" s="53"/>
      <c r="AF266" s="53"/>
      <c r="AG266" s="53"/>
      <c r="AH266" s="53"/>
      <c r="AI266" s="53"/>
      <c r="AJ266" s="53"/>
      <c r="AK266" s="53"/>
    </row>
    <row r="267" spans="1:61" ht="15.75" customHeight="1" x14ac:dyDescent="0.35">
      <c r="A267" s="1" t="s">
        <v>235</v>
      </c>
      <c r="B267" s="34">
        <f t="shared" ref="B267:AK267" si="995">B244</f>
        <v>-23891486.666666672</v>
      </c>
      <c r="C267" s="34">
        <f t="shared" si="995"/>
        <v>-21829418.626666669</v>
      </c>
      <c r="D267" s="34">
        <f t="shared" si="995"/>
        <v>-19701619.739999998</v>
      </c>
      <c r="E267" s="34">
        <f t="shared" si="995"/>
        <v>-17063880.533333335</v>
      </c>
      <c r="F267" s="34">
        <f t="shared" si="995"/>
        <v>-14207367.953333331</v>
      </c>
      <c r="G267" s="34">
        <f t="shared" si="995"/>
        <v>-10282017.913333332</v>
      </c>
      <c r="H267" s="34">
        <f t="shared" si="995"/>
        <v>-8713743.7466666624</v>
      </c>
      <c r="I267" s="34">
        <f t="shared" si="995"/>
        <v>-8404180.0799999982</v>
      </c>
      <c r="J267" s="34">
        <f t="shared" si="995"/>
        <v>-7985333.0800000001</v>
      </c>
      <c r="K267" s="34">
        <f t="shared" si="995"/>
        <v>2471011.6268333308</v>
      </c>
      <c r="L267" s="34">
        <f t="shared" si="995"/>
        <v>418831.88399999961</v>
      </c>
      <c r="M267" s="34">
        <f t="shared" si="995"/>
        <v>-3320547.2826666692</v>
      </c>
      <c r="N267" s="34">
        <f t="shared" si="995"/>
        <v>7735400.8776000096</v>
      </c>
      <c r="O267" s="34">
        <f t="shared" si="995"/>
        <v>4894.7976000150666</v>
      </c>
      <c r="P267" s="34">
        <f t="shared" si="995"/>
        <v>4894.7976000006311</v>
      </c>
      <c r="Q267" s="34">
        <f t="shared" si="995"/>
        <v>4894.7975999899209</v>
      </c>
      <c r="R267" s="34">
        <f t="shared" si="995"/>
        <v>4894.7976000010967</v>
      </c>
      <c r="S267" s="34">
        <f t="shared" si="995"/>
        <v>9040.630933332257</v>
      </c>
      <c r="T267" s="34">
        <f t="shared" si="995"/>
        <v>4894.7975999983028</v>
      </c>
      <c r="U267" s="34">
        <f t="shared" si="995"/>
        <v>4894.7976000010967</v>
      </c>
      <c r="V267" s="34">
        <f t="shared" si="995"/>
        <v>4894.7975999978371</v>
      </c>
      <c r="W267" s="34">
        <f t="shared" si="995"/>
        <v>4894.7975999945775</v>
      </c>
      <c r="X267" s="34">
        <f t="shared" si="995"/>
        <v>4894.7975999950431</v>
      </c>
      <c r="Y267" s="34">
        <f t="shared" si="995"/>
        <v>1589676.1971266931</v>
      </c>
      <c r="Z267" s="34">
        <f t="shared" si="995"/>
        <v>9169342.6051638201</v>
      </c>
      <c r="AA267" s="34">
        <f t="shared" si="995"/>
        <v>10729883.472396299</v>
      </c>
      <c r="AB267" s="34">
        <f t="shared" si="995"/>
        <v>10738511.257228777</v>
      </c>
      <c r="AC267" s="34">
        <f t="shared" si="995"/>
        <v>10747139.042061262</v>
      </c>
      <c r="AD267" s="34">
        <f t="shared" si="995"/>
        <v>10755766.826893741</v>
      </c>
      <c r="AE267" s="34">
        <f t="shared" si="995"/>
        <v>10269796.695059555</v>
      </c>
      <c r="AF267" s="34">
        <f t="shared" si="995"/>
        <v>10775924.47989203</v>
      </c>
      <c r="AG267" s="34">
        <f t="shared" si="995"/>
        <v>10784552.264724512</v>
      </c>
      <c r="AH267" s="34">
        <f t="shared" si="995"/>
        <v>10793180.049556993</v>
      </c>
      <c r="AI267" s="34">
        <f t="shared" si="995"/>
        <v>10801807.834389471</v>
      </c>
      <c r="AJ267" s="34">
        <f t="shared" si="995"/>
        <v>14775815.576877952</v>
      </c>
      <c r="AK267" s="34">
        <f t="shared" si="995"/>
        <v>14289845.445043765</v>
      </c>
      <c r="AL267" s="104">
        <f t="shared" ref="AL267:BI267" si="996">AL244</f>
        <v>9806724.9731214531</v>
      </c>
      <c r="AM267" s="104">
        <f t="shared" si="996"/>
        <v>13114656.136319023</v>
      </c>
      <c r="AN267" s="104">
        <f t="shared" si="996"/>
        <v>13123711.633460587</v>
      </c>
      <c r="AO267" s="104">
        <f t="shared" si="996"/>
        <v>13132767.130602155</v>
      </c>
      <c r="AP267" s="104">
        <f t="shared" si="996"/>
        <v>13141822.627743723</v>
      </c>
      <c r="AQ267" s="104">
        <f t="shared" si="996"/>
        <v>12656280.208218619</v>
      </c>
      <c r="AR267" s="104">
        <f t="shared" si="996"/>
        <v>13162835.705360187</v>
      </c>
      <c r="AS267" s="104">
        <f t="shared" si="996"/>
        <v>13171891.202501748</v>
      </c>
      <c r="AT267" s="104">
        <f t="shared" si="996"/>
        <v>13180946.699643316</v>
      </c>
      <c r="AU267" s="104">
        <f t="shared" si="996"/>
        <v>13190002.196784884</v>
      </c>
      <c r="AV267" s="104">
        <f t="shared" si="996"/>
        <v>13199057.693926448</v>
      </c>
      <c r="AW267" s="104">
        <f t="shared" si="996"/>
        <v>12713515.274401348</v>
      </c>
      <c r="AX267" s="104">
        <f t="shared" si="996"/>
        <v>8152058.9775849581</v>
      </c>
      <c r="AY267" s="104">
        <f t="shared" si="996"/>
        <v>11460458.485760972</v>
      </c>
      <c r="AZ267" s="104">
        <f t="shared" si="996"/>
        <v>11469982.327880986</v>
      </c>
      <c r="BA267" s="104">
        <f t="shared" si="996"/>
        <v>11479506.170000996</v>
      </c>
      <c r="BB267" s="104">
        <f t="shared" si="996"/>
        <v>11489030.012121011</v>
      </c>
      <c r="BC267" s="104">
        <f t="shared" si="996"/>
        <v>11003955.937574361</v>
      </c>
      <c r="BD267" s="104">
        <f t="shared" si="996"/>
        <v>11510979.779694375</v>
      </c>
      <c r="BE267" s="104">
        <f t="shared" si="996"/>
        <v>11520503.621814391</v>
      </c>
      <c r="BF267" s="104">
        <f t="shared" si="996"/>
        <v>11530027.463934401</v>
      </c>
      <c r="BG267" s="104">
        <f t="shared" si="996"/>
        <v>11539551.306054415</v>
      </c>
      <c r="BH267" s="104">
        <f t="shared" si="996"/>
        <v>11549075.148174431</v>
      </c>
      <c r="BI267" s="104">
        <f t="shared" si="996"/>
        <v>11558598.990294445</v>
      </c>
    </row>
    <row r="268" spans="1:61" ht="15.75" customHeight="1" x14ac:dyDescent="0.35">
      <c r="A268" s="1" t="s">
        <v>236</v>
      </c>
      <c r="B268" s="53"/>
      <c r="C268" s="34">
        <f>C267+B267</f>
        <v>-45720905.293333337</v>
      </c>
      <c r="D268" s="34">
        <f t="shared" ref="D268:AK268" si="997">D267+C268</f>
        <v>-65422525.033333331</v>
      </c>
      <c r="E268" s="34">
        <f t="shared" si="997"/>
        <v>-82486405.566666663</v>
      </c>
      <c r="F268" s="34">
        <f t="shared" si="997"/>
        <v>-96693773.519999996</v>
      </c>
      <c r="G268" s="34">
        <f t="shared" si="997"/>
        <v>-106975791.43333332</v>
      </c>
      <c r="H268" s="34">
        <f t="shared" si="997"/>
        <v>-115689535.17999998</v>
      </c>
      <c r="I268" s="34">
        <f t="shared" si="997"/>
        <v>-124093715.25999998</v>
      </c>
      <c r="J268" s="34">
        <f t="shared" si="997"/>
        <v>-132079048.33999997</v>
      </c>
      <c r="K268" s="34">
        <f t="shared" si="997"/>
        <v>-129608036.71316664</v>
      </c>
      <c r="L268" s="34">
        <f t="shared" si="997"/>
        <v>-129189204.82916664</v>
      </c>
      <c r="M268" s="34">
        <f t="shared" si="997"/>
        <v>-132509752.1118333</v>
      </c>
      <c r="N268" s="34">
        <f t="shared" si="997"/>
        <v>-124774351.23423329</v>
      </c>
      <c r="O268" s="34">
        <f t="shared" si="997"/>
        <v>-124769456.43663327</v>
      </c>
      <c r="P268" s="34">
        <f t="shared" si="997"/>
        <v>-124764561.63903327</v>
      </c>
      <c r="Q268" s="34">
        <f t="shared" si="997"/>
        <v>-124759666.84143329</v>
      </c>
      <c r="R268" s="34">
        <f t="shared" si="997"/>
        <v>-124754772.04383329</v>
      </c>
      <c r="S268" s="34">
        <f t="shared" si="997"/>
        <v>-124745731.41289996</v>
      </c>
      <c r="T268" s="34">
        <f t="shared" si="997"/>
        <v>-124740836.61529996</v>
      </c>
      <c r="U268" s="34">
        <f t="shared" si="997"/>
        <v>-124735941.81769995</v>
      </c>
      <c r="V268" s="34">
        <f t="shared" si="997"/>
        <v>-124731047.02009995</v>
      </c>
      <c r="W268" s="34">
        <f t="shared" si="997"/>
        <v>-124726152.22249995</v>
      </c>
      <c r="X268" s="34">
        <f t="shared" si="997"/>
        <v>-124721257.42489995</v>
      </c>
      <c r="Y268" s="34">
        <f t="shared" si="997"/>
        <v>-123131581.22777326</v>
      </c>
      <c r="Z268" s="34">
        <f t="shared" si="997"/>
        <v>-113962238.62260944</v>
      </c>
      <c r="AA268" s="34">
        <f t="shared" si="997"/>
        <v>-103232355.15021314</v>
      </c>
      <c r="AB268" s="34">
        <f t="shared" si="997"/>
        <v>-92493843.89298436</v>
      </c>
      <c r="AC268" s="34">
        <f t="shared" si="997"/>
        <v>-81746704.850923091</v>
      </c>
      <c r="AD268" s="34">
        <f t="shared" si="997"/>
        <v>-70990938.024029344</v>
      </c>
      <c r="AE268" s="34">
        <f t="shared" si="997"/>
        <v>-60721141.328969792</v>
      </c>
      <c r="AF268" s="34">
        <f t="shared" si="997"/>
        <v>-49945216.849077761</v>
      </c>
      <c r="AG268" s="34">
        <f t="shared" si="997"/>
        <v>-39160664.584353253</v>
      </c>
      <c r="AH268" s="34">
        <f t="shared" si="997"/>
        <v>-28367484.53479626</v>
      </c>
      <c r="AI268" s="34">
        <f t="shared" si="997"/>
        <v>-17565676.70040679</v>
      </c>
      <c r="AJ268" s="34">
        <f t="shared" si="997"/>
        <v>-2789861.1235288382</v>
      </c>
      <c r="AK268" s="34">
        <f t="shared" si="997"/>
        <v>11499984.321514927</v>
      </c>
      <c r="AL268" s="104">
        <f t="shared" ref="AL268" si="998">AL267+AK268</f>
        <v>21306709.29463638</v>
      </c>
      <c r="AM268" s="104">
        <f t="shared" ref="AM268" si="999">AM267+AL268</f>
        <v>34421365.430955403</v>
      </c>
      <c r="AN268" s="104">
        <f t="shared" ref="AN268" si="1000">AN267+AM268</f>
        <v>47545077.064415991</v>
      </c>
      <c r="AO268" s="104">
        <f t="shared" ref="AO268" si="1001">AO267+AN268</f>
        <v>60677844.195018142</v>
      </c>
      <c r="AP268" s="104">
        <f t="shared" ref="AP268" si="1002">AP267+AO268</f>
        <v>73819666.822761863</v>
      </c>
      <c r="AQ268" s="104">
        <f t="shared" ref="AQ268" si="1003">AQ267+AP268</f>
        <v>86475947.030980483</v>
      </c>
      <c r="AR268" s="104">
        <f t="shared" ref="AR268" si="1004">AR267+AQ268</f>
        <v>99638782.736340672</v>
      </c>
      <c r="AS268" s="104">
        <f t="shared" ref="AS268" si="1005">AS267+AR268</f>
        <v>112810673.93884242</v>
      </c>
      <c r="AT268" s="104">
        <f t="shared" ref="AT268" si="1006">AT267+AS268</f>
        <v>125991620.63848573</v>
      </c>
      <c r="AU268" s="104">
        <f t="shared" ref="AU268" si="1007">AU267+AT268</f>
        <v>139181622.83527061</v>
      </c>
      <c r="AV268" s="104">
        <f t="shared" ref="AV268" si="1008">AV267+AU268</f>
        <v>152380680.52919707</v>
      </c>
      <c r="AW268" s="104">
        <f t="shared" ref="AW268" si="1009">AW267+AV268</f>
        <v>165094195.8035984</v>
      </c>
      <c r="AX268" s="104">
        <f t="shared" ref="AX268" si="1010">AX267+AW268</f>
        <v>173246254.78118336</v>
      </c>
      <c r="AY268" s="104">
        <f t="shared" ref="AY268" si="1011">AY267+AX268</f>
        <v>184706713.26694435</v>
      </c>
      <c r="AZ268" s="104">
        <f t="shared" ref="AZ268" si="1012">AZ267+AY268</f>
        <v>196176695.59482533</v>
      </c>
      <c r="BA268" s="104">
        <f t="shared" ref="BA268" si="1013">BA267+AZ268</f>
        <v>207656201.76482633</v>
      </c>
      <c r="BB268" s="104">
        <f t="shared" ref="BB268" si="1014">BB267+BA268</f>
        <v>219145231.77694735</v>
      </c>
      <c r="BC268" s="104">
        <f t="shared" ref="BC268" si="1015">BC267+BB268</f>
        <v>230149187.71452171</v>
      </c>
      <c r="BD268" s="104">
        <f t="shared" ref="BD268" si="1016">BD267+BC268</f>
        <v>241660167.49421608</v>
      </c>
      <c r="BE268" s="104">
        <f t="shared" ref="BE268" si="1017">BE267+BD268</f>
        <v>253180671.11603048</v>
      </c>
      <c r="BF268" s="104">
        <f t="shared" ref="BF268" si="1018">BF267+BE268</f>
        <v>264710698.57996488</v>
      </c>
      <c r="BG268" s="104">
        <f t="shared" ref="BG268" si="1019">BG267+BF268</f>
        <v>276250249.88601929</v>
      </c>
      <c r="BH268" s="104">
        <f t="shared" ref="BH268" si="1020">BH267+BG268</f>
        <v>287799325.03419369</v>
      </c>
      <c r="BI268" s="104">
        <f t="shared" ref="BI268" si="1021">BI267+BH268</f>
        <v>299357924.02448815</v>
      </c>
    </row>
    <row r="269" spans="1:61" ht="15.75" customHeight="1" x14ac:dyDescent="0.35">
      <c r="A269" s="1" t="s">
        <v>234</v>
      </c>
      <c r="B269" s="53"/>
      <c r="C269" s="53">
        <f t="shared" ref="C269:AK269" si="1022">N(C268*B268&lt;0)</f>
        <v>0</v>
      </c>
      <c r="D269" s="53">
        <f t="shared" si="1022"/>
        <v>0</v>
      </c>
      <c r="E269" s="53">
        <f t="shared" si="1022"/>
        <v>0</v>
      </c>
      <c r="F269" s="53">
        <f t="shared" si="1022"/>
        <v>0</v>
      </c>
      <c r="G269" s="53">
        <f t="shared" si="1022"/>
        <v>0</v>
      </c>
      <c r="H269" s="53">
        <f t="shared" si="1022"/>
        <v>0</v>
      </c>
      <c r="I269" s="53">
        <f t="shared" si="1022"/>
        <v>0</v>
      </c>
      <c r="J269" s="53">
        <f t="shared" si="1022"/>
        <v>0</v>
      </c>
      <c r="K269" s="53">
        <f t="shared" si="1022"/>
        <v>0</v>
      </c>
      <c r="L269" s="53">
        <f t="shared" si="1022"/>
        <v>0</v>
      </c>
      <c r="M269" s="53">
        <f t="shared" si="1022"/>
        <v>0</v>
      </c>
      <c r="N269" s="53">
        <f t="shared" si="1022"/>
        <v>0</v>
      </c>
      <c r="O269" s="53">
        <f t="shared" si="1022"/>
        <v>0</v>
      </c>
      <c r="P269" s="53">
        <f t="shared" si="1022"/>
        <v>0</v>
      </c>
      <c r="Q269" s="53">
        <f t="shared" si="1022"/>
        <v>0</v>
      </c>
      <c r="R269" s="53">
        <f t="shared" si="1022"/>
        <v>0</v>
      </c>
      <c r="S269" s="53">
        <f t="shared" si="1022"/>
        <v>0</v>
      </c>
      <c r="T269" s="53">
        <f t="shared" si="1022"/>
        <v>0</v>
      </c>
      <c r="U269" s="53">
        <f t="shared" si="1022"/>
        <v>0</v>
      </c>
      <c r="V269" s="53">
        <f t="shared" si="1022"/>
        <v>0</v>
      </c>
      <c r="W269" s="53">
        <f t="shared" si="1022"/>
        <v>0</v>
      </c>
      <c r="X269" s="53">
        <f t="shared" si="1022"/>
        <v>0</v>
      </c>
      <c r="Y269" s="53">
        <f t="shared" si="1022"/>
        <v>0</v>
      </c>
      <c r="Z269" s="53">
        <f t="shared" si="1022"/>
        <v>0</v>
      </c>
      <c r="AA269" s="53">
        <f t="shared" si="1022"/>
        <v>0</v>
      </c>
      <c r="AB269" s="53">
        <f t="shared" si="1022"/>
        <v>0</v>
      </c>
      <c r="AC269" s="53">
        <f t="shared" si="1022"/>
        <v>0</v>
      </c>
      <c r="AD269" s="53">
        <f t="shared" si="1022"/>
        <v>0</v>
      </c>
      <c r="AE269" s="53">
        <f t="shared" si="1022"/>
        <v>0</v>
      </c>
      <c r="AF269" s="53">
        <f t="shared" si="1022"/>
        <v>0</v>
      </c>
      <c r="AG269" s="53">
        <f t="shared" si="1022"/>
        <v>0</v>
      </c>
      <c r="AH269" s="53">
        <f t="shared" si="1022"/>
        <v>0</v>
      </c>
      <c r="AI269" s="53">
        <f t="shared" si="1022"/>
        <v>0</v>
      </c>
      <c r="AJ269" s="53">
        <f t="shared" si="1022"/>
        <v>0</v>
      </c>
      <c r="AK269" s="53">
        <f t="shared" si="1022"/>
        <v>1</v>
      </c>
      <c r="AL269" s="245">
        <f t="shared" ref="AL269" si="1023">N(AL268*AK268&lt;0)</f>
        <v>0</v>
      </c>
      <c r="AM269" s="245">
        <f t="shared" ref="AM269" si="1024">N(AM268*AL268&lt;0)</f>
        <v>0</v>
      </c>
      <c r="AN269" s="245">
        <f t="shared" ref="AN269" si="1025">N(AN268*AM268&lt;0)</f>
        <v>0</v>
      </c>
      <c r="AO269" s="245">
        <f t="shared" ref="AO269" si="1026">N(AO268*AN268&lt;0)</f>
        <v>0</v>
      </c>
      <c r="AP269" s="245">
        <f t="shared" ref="AP269" si="1027">N(AP268*AO268&lt;0)</f>
        <v>0</v>
      </c>
      <c r="AQ269" s="245">
        <f t="shared" ref="AQ269" si="1028">N(AQ268*AP268&lt;0)</f>
        <v>0</v>
      </c>
      <c r="AR269" s="245">
        <f t="shared" ref="AR269" si="1029">N(AR268*AQ268&lt;0)</f>
        <v>0</v>
      </c>
      <c r="AS269" s="245">
        <f t="shared" ref="AS269" si="1030">N(AS268*AR268&lt;0)</f>
        <v>0</v>
      </c>
      <c r="AT269" s="245">
        <f t="shared" ref="AT269" si="1031">N(AT268*AS268&lt;0)</f>
        <v>0</v>
      </c>
      <c r="AU269" s="245">
        <f t="shared" ref="AU269" si="1032">N(AU268*AT268&lt;0)</f>
        <v>0</v>
      </c>
      <c r="AV269" s="245">
        <f t="shared" ref="AV269" si="1033">N(AV268*AU268&lt;0)</f>
        <v>0</v>
      </c>
      <c r="AW269" s="245">
        <f t="shared" ref="AW269" si="1034">N(AW268*AV268&lt;0)</f>
        <v>0</v>
      </c>
      <c r="AX269" s="245">
        <f t="shared" ref="AX269" si="1035">N(AX268*AW268&lt;0)</f>
        <v>0</v>
      </c>
      <c r="AY269" s="245">
        <f t="shared" ref="AY269" si="1036">N(AY268*AX268&lt;0)</f>
        <v>0</v>
      </c>
      <c r="AZ269" s="245">
        <f t="shared" ref="AZ269" si="1037">N(AZ268*AY268&lt;0)</f>
        <v>0</v>
      </c>
      <c r="BA269" s="245">
        <f t="shared" ref="BA269" si="1038">N(BA268*AZ268&lt;0)</f>
        <v>0</v>
      </c>
      <c r="BB269" s="245">
        <f t="shared" ref="BB269" si="1039">N(BB268*BA268&lt;0)</f>
        <v>0</v>
      </c>
      <c r="BC269" s="245">
        <f t="shared" ref="BC269" si="1040">N(BC268*BB268&lt;0)</f>
        <v>0</v>
      </c>
      <c r="BD269" s="245">
        <f t="shared" ref="BD269" si="1041">N(BD268*BC268&lt;0)</f>
        <v>0</v>
      </c>
      <c r="BE269" s="245">
        <f t="shared" ref="BE269" si="1042">N(BE268*BD268&lt;0)</f>
        <v>0</v>
      </c>
      <c r="BF269" s="245">
        <f t="shared" ref="BF269" si="1043">N(BF268*BE268&lt;0)</f>
        <v>0</v>
      </c>
      <c r="BG269" s="245">
        <f t="shared" ref="BG269" si="1044">N(BG268*BF268&lt;0)</f>
        <v>0</v>
      </c>
      <c r="BH269" s="245">
        <f t="shared" ref="BH269" si="1045">N(BH268*BG268&lt;0)</f>
        <v>0</v>
      </c>
      <c r="BI269" s="245">
        <f t="shared" ref="BI269" si="1046">N(BI268*BH268&lt;0)</f>
        <v>0</v>
      </c>
    </row>
    <row r="270" spans="1:61" ht="15.75" customHeight="1" x14ac:dyDescent="0.35">
      <c r="A270" s="1"/>
      <c r="B270" s="53"/>
      <c r="C270" s="53"/>
      <c r="D270" s="53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  <c r="AB270" s="53"/>
      <c r="AC270" s="53"/>
      <c r="AD270" s="53"/>
      <c r="AE270" s="53"/>
      <c r="AF270" s="53"/>
      <c r="AG270" s="53"/>
      <c r="AH270" s="53"/>
      <c r="AI270" s="53"/>
      <c r="AJ270" s="53"/>
      <c r="AK270" s="53"/>
    </row>
    <row r="271" spans="1:61" ht="15.75" customHeight="1" x14ac:dyDescent="0.35">
      <c r="A271" s="1"/>
      <c r="B271" s="53"/>
      <c r="C271" s="53"/>
      <c r="D271" s="53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  <c r="AB271" s="53"/>
      <c r="AC271" s="53"/>
      <c r="AD271" s="53"/>
      <c r="AE271" s="53"/>
      <c r="AF271" s="53"/>
      <c r="AG271" s="53"/>
      <c r="AH271" s="53"/>
      <c r="AI271" s="53"/>
      <c r="AJ271" s="53"/>
      <c r="AK271" s="53"/>
    </row>
    <row r="272" spans="1:61" ht="15.75" customHeight="1" x14ac:dyDescent="0.35">
      <c r="A272" s="1"/>
      <c r="B272" s="238"/>
      <c r="C272" s="97"/>
      <c r="D272" s="239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  <c r="AB272" s="53"/>
      <c r="AC272" s="53"/>
      <c r="AD272" s="53"/>
      <c r="AE272" s="53"/>
      <c r="AF272" s="53"/>
      <c r="AG272" s="53"/>
      <c r="AH272" s="53"/>
      <c r="AI272" s="53"/>
      <c r="AJ272" s="53"/>
      <c r="AK272" s="53"/>
    </row>
    <row r="273" spans="1:37" ht="15.75" customHeight="1" x14ac:dyDescent="0.35">
      <c r="A273" s="151" t="s">
        <v>237</v>
      </c>
      <c r="B273" s="237"/>
      <c r="C273" s="97"/>
      <c r="D273" s="239"/>
      <c r="E273" s="236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  <c r="AB273" s="53"/>
      <c r="AC273" s="53"/>
      <c r="AD273" s="53"/>
      <c r="AE273" s="53"/>
      <c r="AF273" s="53"/>
      <c r="AG273" s="53"/>
      <c r="AH273" s="53"/>
      <c r="AI273" s="53"/>
      <c r="AJ273" s="53"/>
      <c r="AK273" s="53"/>
    </row>
    <row r="274" spans="1:37" ht="15.75" customHeight="1" x14ac:dyDescent="0.35">
      <c r="A274" s="134"/>
      <c r="B274" s="136"/>
      <c r="C274" s="136"/>
      <c r="D274" s="152"/>
      <c r="E274" s="152"/>
      <c r="F274" s="152" t="s">
        <v>333</v>
      </c>
      <c r="G274" s="152" t="s">
        <v>316</v>
      </c>
      <c r="H274" s="152"/>
      <c r="I274" s="136"/>
      <c r="J274" s="136"/>
      <c r="K274" s="136"/>
      <c r="L274" s="152"/>
      <c r="M274" s="152"/>
      <c r="N274" s="152"/>
      <c r="O274" s="152"/>
      <c r="P274" s="152"/>
      <c r="Q274" s="136"/>
      <c r="R274" s="136"/>
      <c r="S274" s="136"/>
      <c r="T274" s="136"/>
      <c r="U274" s="136"/>
      <c r="V274" s="136"/>
      <c r="W274" s="136"/>
      <c r="X274" s="136"/>
      <c r="Y274" s="136"/>
      <c r="Z274" s="136"/>
      <c r="AA274" s="136"/>
      <c r="AB274" s="136"/>
      <c r="AC274" s="136"/>
      <c r="AD274" s="136"/>
      <c r="AE274" s="136"/>
      <c r="AF274" s="136"/>
      <c r="AG274" s="136"/>
      <c r="AH274" s="136"/>
      <c r="AI274" s="136"/>
      <c r="AJ274" s="136"/>
      <c r="AK274" s="136"/>
    </row>
    <row r="275" spans="1:37" ht="15.75" customHeight="1" x14ac:dyDescent="0.35">
      <c r="A275" s="151" t="s">
        <v>238</v>
      </c>
      <c r="B275" s="136" t="s">
        <v>229</v>
      </c>
      <c r="C275" s="153">
        <f>VLOOKUP(B275,A257:B260,2,0)</f>
        <v>60144118.769883439</v>
      </c>
      <c r="D275" s="234"/>
      <c r="E275" s="152"/>
      <c r="G275" s="152"/>
      <c r="H275" s="152"/>
      <c r="I275" s="154"/>
      <c r="J275" s="136"/>
      <c r="K275" s="136"/>
      <c r="L275" s="152"/>
      <c r="M275" s="152"/>
      <c r="N275" s="152"/>
      <c r="O275" s="152"/>
      <c r="P275" s="152"/>
      <c r="Q275" s="136"/>
      <c r="R275" s="136"/>
      <c r="S275" s="136"/>
      <c r="T275" s="136"/>
      <c r="U275" s="136"/>
      <c r="V275" s="136"/>
      <c r="W275" s="136"/>
      <c r="X275" s="136"/>
      <c r="Y275" s="136"/>
      <c r="Z275" s="136"/>
      <c r="AA275" s="136"/>
      <c r="AB275" s="136"/>
      <c r="AC275" s="136"/>
      <c r="AD275" s="136"/>
      <c r="AE275" s="136"/>
      <c r="AF275" s="136"/>
      <c r="AG275" s="136"/>
      <c r="AH275" s="136"/>
      <c r="AI275" s="136"/>
      <c r="AJ275" s="136"/>
      <c r="AK275" s="136"/>
    </row>
    <row r="276" spans="1:37" ht="15.75" customHeight="1" x14ac:dyDescent="0.35">
      <c r="A276" s="134"/>
      <c r="B276" s="136"/>
      <c r="C276" s="136"/>
      <c r="D276" s="152"/>
      <c r="E276" s="152"/>
      <c r="F276" s="152"/>
      <c r="G276" s="152"/>
      <c r="H276" s="152"/>
      <c r="I276" s="136"/>
      <c r="J276" s="136"/>
      <c r="K276" s="136"/>
      <c r="L276" s="152"/>
      <c r="M276" s="152"/>
      <c r="N276" s="152"/>
      <c r="O276" s="152"/>
      <c r="P276" s="152"/>
      <c r="Q276" s="136"/>
      <c r="R276" s="136"/>
      <c r="S276" s="136"/>
      <c r="T276" s="136"/>
      <c r="U276" s="136"/>
      <c r="V276" s="136"/>
      <c r="W276" s="136"/>
      <c r="X276" s="136"/>
      <c r="Y276" s="136"/>
      <c r="Z276" s="136"/>
      <c r="AA276" s="136"/>
      <c r="AB276" s="136"/>
      <c r="AC276" s="136"/>
      <c r="AD276" s="136"/>
      <c r="AE276" s="136"/>
      <c r="AF276" s="136"/>
      <c r="AG276" s="136"/>
      <c r="AH276" s="136"/>
      <c r="AI276" s="136"/>
      <c r="AJ276" s="136"/>
      <c r="AK276" s="136"/>
    </row>
    <row r="277" spans="1:37" ht="15.75" customHeight="1" x14ac:dyDescent="0.35">
      <c r="B277" s="53"/>
      <c r="C277" s="53"/>
      <c r="D277" s="299" t="s">
        <v>239</v>
      </c>
      <c r="E277" s="290"/>
      <c r="F277" s="290"/>
      <c r="G277" s="290"/>
      <c r="H277" s="300"/>
      <c r="I277" s="53"/>
      <c r="J277" s="53"/>
      <c r="K277" s="53"/>
      <c r="L277" s="307" t="s">
        <v>240</v>
      </c>
      <c r="M277" s="308"/>
      <c r="N277" s="308"/>
      <c r="O277" s="308"/>
      <c r="P277" s="309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  <c r="AB277" s="53"/>
      <c r="AC277" s="53"/>
      <c r="AD277" s="53"/>
      <c r="AE277" s="53"/>
      <c r="AF277" s="53"/>
      <c r="AG277" s="53"/>
      <c r="AH277" s="53"/>
      <c r="AI277" s="53"/>
      <c r="AJ277" s="53"/>
      <c r="AK277" s="53"/>
    </row>
    <row r="278" spans="1:37" ht="15.75" customHeight="1" x14ac:dyDescent="0.35">
      <c r="B278" s="53"/>
      <c r="C278" s="240">
        <f>$C$275</f>
        <v>60144118.769883439</v>
      </c>
      <c r="D278" s="36">
        <f t="shared" ref="D278:E278" si="1047">E278-5%</f>
        <v>0.2656</v>
      </c>
      <c r="E278" s="36">
        <f t="shared" si="1047"/>
        <v>0.31559999999999999</v>
      </c>
      <c r="F278" s="36">
        <v>0.36559999999999998</v>
      </c>
      <c r="G278" s="36">
        <f t="shared" ref="G278:H278" si="1048">F278+5%</f>
        <v>0.41559999999999997</v>
      </c>
      <c r="H278" s="36">
        <f t="shared" si="1048"/>
        <v>0.46559999999999996</v>
      </c>
      <c r="I278" s="53"/>
      <c r="J278" s="53"/>
      <c r="K278" s="242">
        <f>$C$275</f>
        <v>60144118.769883439</v>
      </c>
      <c r="L278" s="241">
        <f t="shared" ref="L278:M278" si="1049">M278-5%</f>
        <v>0.89999999999999991</v>
      </c>
      <c r="M278" s="241">
        <f t="shared" si="1049"/>
        <v>0.95</v>
      </c>
      <c r="N278" s="241">
        <v>1</v>
      </c>
      <c r="O278" s="241">
        <f t="shared" ref="O278:P278" si="1050">N278+5%</f>
        <v>1.05</v>
      </c>
      <c r="P278" s="208">
        <f t="shared" si="1050"/>
        <v>1.1000000000000001</v>
      </c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  <c r="AB278" s="53"/>
      <c r="AC278" s="53"/>
      <c r="AD278" s="53"/>
      <c r="AE278" s="53"/>
      <c r="AF278" s="53"/>
      <c r="AG278" s="53"/>
      <c r="AH278" s="53"/>
      <c r="AI278" s="53"/>
      <c r="AJ278" s="53"/>
      <c r="AK278" s="53"/>
    </row>
    <row r="279" spans="1:37" ht="15.75" customHeight="1" x14ac:dyDescent="0.35">
      <c r="B279" s="303" t="s">
        <v>241</v>
      </c>
      <c r="C279" s="53">
        <f t="shared" ref="C279:C280" si="1051">C280-1</f>
        <v>6</v>
      </c>
      <c r="D279" s="235">
        <f t="dataTable" ref="D279:H283" dt2D="1" dtr="1" r1="B37" r2="B148"/>
        <v>68533638.188118458</v>
      </c>
      <c r="E279" s="235">
        <v>65411153.918622397</v>
      </c>
      <c r="F279" s="235">
        <v>62289738.684626929</v>
      </c>
      <c r="G279" s="235">
        <v>59169392.486132048</v>
      </c>
      <c r="H279" s="235">
        <v>56050115.323137693</v>
      </c>
      <c r="I279" s="53"/>
      <c r="J279" s="310" t="s">
        <v>153</v>
      </c>
      <c r="K279" s="207">
        <f t="shared" ref="K279:K280" si="1052">K280-5%</f>
        <v>0.89999999999999991</v>
      </c>
      <c r="L279" s="206">
        <f t="dataTable" ref="L279:P283" dt2D="1" dtr="1" r1="B60" r2="B125" ca="1"/>
        <v>72996546.064252317</v>
      </c>
      <c r="M279" s="183">
        <v>119667496.74464098</v>
      </c>
      <c r="N279" s="183">
        <v>166338447.42502967</v>
      </c>
      <c r="O279" s="183">
        <v>213009398.10541832</v>
      </c>
      <c r="P279" s="205">
        <v>259680348.78580698</v>
      </c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  <c r="AB279" s="53"/>
      <c r="AC279" s="53"/>
      <c r="AD279" s="53"/>
      <c r="AE279" s="53"/>
      <c r="AF279" s="53"/>
      <c r="AG279" s="53"/>
      <c r="AH279" s="53"/>
      <c r="AI279" s="53"/>
      <c r="AJ279" s="53"/>
      <c r="AK279" s="53"/>
    </row>
    <row r="280" spans="1:37" ht="15.75" customHeight="1" x14ac:dyDescent="0.35">
      <c r="B280" s="304"/>
      <c r="C280" s="53">
        <f t="shared" si="1051"/>
        <v>7</v>
      </c>
      <c r="D280" s="235">
        <v>67595900.878507599</v>
      </c>
      <c r="E280" s="235">
        <v>64464609.534438193</v>
      </c>
      <c r="F280" s="235">
        <v>61334601.032969594</v>
      </c>
      <c r="G280" s="235">
        <v>58205875.374101654</v>
      </c>
      <c r="H280" s="235">
        <v>55078432.557834417</v>
      </c>
      <c r="I280" s="53"/>
      <c r="J280" s="311"/>
      <c r="K280" s="208">
        <f t="shared" si="1052"/>
        <v>0.95</v>
      </c>
      <c r="L280" s="206">
        <v>19906979.689379811</v>
      </c>
      <c r="M280" s="183">
        <v>66574131.393418193</v>
      </c>
      <c r="N280" s="183">
        <v>113241283.09745668</v>
      </c>
      <c r="O280" s="183">
        <v>159908434.80149496</v>
      </c>
      <c r="P280" s="205">
        <v>206575586.50553328</v>
      </c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  <c r="AB280" s="53"/>
      <c r="AC280" s="53"/>
      <c r="AD280" s="53"/>
      <c r="AE280" s="53"/>
      <c r="AF280" s="53"/>
      <c r="AG280" s="53"/>
      <c r="AH280" s="53"/>
      <c r="AI280" s="53"/>
      <c r="AJ280" s="53"/>
      <c r="AK280" s="53"/>
    </row>
    <row r="281" spans="1:37" ht="15.75" customHeight="1" x14ac:dyDescent="0.35">
      <c r="B281" s="304"/>
      <c r="C281" s="53">
        <v>8</v>
      </c>
      <c r="D281" s="235">
        <v>66658163.568896621</v>
      </c>
      <c r="E281" s="235">
        <v>63518065.150254026</v>
      </c>
      <c r="F281" s="249">
        <v>60379463.381312266</v>
      </c>
      <c r="G281" s="235">
        <v>57242358.262071267</v>
      </c>
      <c r="H281" s="235">
        <v>54106749.792531088</v>
      </c>
      <c r="I281" s="53"/>
      <c r="J281" s="311"/>
      <c r="K281" s="208">
        <v>1</v>
      </c>
      <c r="L281" s="206">
        <v>-34649515.452728756</v>
      </c>
      <c r="M281" s="183">
        <v>13480766.042195395</v>
      </c>
      <c r="N281" s="243">
        <v>60144118.769883439</v>
      </c>
      <c r="O281" s="183">
        <v>106807471.49757154</v>
      </c>
      <c r="P281" s="205">
        <v>153470824.2252596</v>
      </c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  <c r="AB281" s="53"/>
      <c r="AC281" s="53"/>
      <c r="AD281" s="53"/>
      <c r="AE281" s="53"/>
      <c r="AF281" s="53"/>
      <c r="AG281" s="53"/>
      <c r="AH281" s="53"/>
      <c r="AI281" s="53"/>
      <c r="AJ281" s="53"/>
      <c r="AK281" s="53"/>
    </row>
    <row r="282" spans="1:37" ht="15.75" customHeight="1" x14ac:dyDescent="0.35">
      <c r="B282" s="304"/>
      <c r="C282" s="53">
        <f t="shared" ref="C282:C283" si="1053">C281+1</f>
        <v>9</v>
      </c>
      <c r="D282" s="235">
        <v>65720426.259285726</v>
      </c>
      <c r="E282" s="235">
        <v>62571520.766069837</v>
      </c>
      <c r="F282" s="235">
        <v>59424325.729654931</v>
      </c>
      <c r="G282" s="235">
        <v>56278841.150040902</v>
      </c>
      <c r="H282" s="235">
        <v>53135067.027227797</v>
      </c>
      <c r="I282" s="53"/>
      <c r="J282" s="311"/>
      <c r="K282" s="208">
        <f t="shared" ref="K282:K283" si="1054">K281+5%</f>
        <v>1.05</v>
      </c>
      <c r="L282" s="206">
        <v>-94051484.605042517</v>
      </c>
      <c r="M282" s="183">
        <v>-39612599.309027448</v>
      </c>
      <c r="N282" s="183">
        <v>7046954.4423103705</v>
      </c>
      <c r="O282" s="183">
        <v>53706508.19364813</v>
      </c>
      <c r="P282" s="205">
        <v>100366061.94498597</v>
      </c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  <c r="AB282" s="53"/>
      <c r="AC282" s="53"/>
      <c r="AD282" s="53"/>
      <c r="AE282" s="53"/>
      <c r="AF282" s="53"/>
      <c r="AG282" s="53"/>
      <c r="AH282" s="53"/>
      <c r="AI282" s="53"/>
      <c r="AJ282" s="53"/>
      <c r="AK282" s="53"/>
    </row>
    <row r="283" spans="1:37" ht="15.75" customHeight="1" x14ac:dyDescent="0.35">
      <c r="B283" s="305"/>
      <c r="C283" s="53">
        <f t="shared" si="1053"/>
        <v>10</v>
      </c>
      <c r="D283" s="235">
        <v>64782688.949674815</v>
      </c>
      <c r="E283" s="235">
        <v>61624976.381885678</v>
      </c>
      <c r="F283" s="235">
        <v>58469188.077997565</v>
      </c>
      <c r="G283" s="235">
        <v>55315324.038010523</v>
      </c>
      <c r="H283" s="235">
        <v>52163384.26192455</v>
      </c>
      <c r="I283" s="53"/>
      <c r="J283" s="312"/>
      <c r="K283" s="209">
        <f t="shared" si="1054"/>
        <v>1.1000000000000001</v>
      </c>
      <c r="L283" s="206">
        <v>-153453453.75735623</v>
      </c>
      <c r="M283" s="183">
        <v>-97957745.629623413</v>
      </c>
      <c r="N283" s="192">
        <v>-46050209.885262743</v>
      </c>
      <c r="O283" s="183">
        <v>605544.88972479105</v>
      </c>
      <c r="P283" s="205">
        <v>47261299.664712265</v>
      </c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  <c r="AB283" s="53"/>
      <c r="AC283" s="53"/>
      <c r="AD283" s="53"/>
      <c r="AE283" s="53"/>
      <c r="AF283" s="53"/>
      <c r="AG283" s="53"/>
      <c r="AH283" s="53"/>
      <c r="AI283" s="53"/>
      <c r="AJ283" s="53"/>
      <c r="AK283" s="53"/>
    </row>
    <row r="284" spans="1:37" ht="15.75" customHeight="1" x14ac:dyDescent="0.35">
      <c r="B284" s="53"/>
      <c r="C284" s="53"/>
      <c r="D284" s="53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  <c r="AB284" s="53"/>
      <c r="AC284" s="53"/>
      <c r="AD284" s="53"/>
      <c r="AE284" s="53"/>
      <c r="AF284" s="53"/>
      <c r="AG284" s="53"/>
      <c r="AH284" s="53"/>
      <c r="AI284" s="53"/>
      <c r="AJ284" s="53"/>
      <c r="AK284" s="53"/>
    </row>
    <row r="285" spans="1:37" ht="15.75" customHeight="1" x14ac:dyDescent="0.35">
      <c r="A285" s="1"/>
      <c r="B285" s="53"/>
      <c r="C285" s="53"/>
      <c r="D285" s="178"/>
      <c r="E285" s="178"/>
      <c r="F285" s="178"/>
      <c r="G285" s="178"/>
      <c r="H285" s="178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  <c r="AB285" s="53"/>
      <c r="AC285" s="53"/>
      <c r="AD285" s="53"/>
      <c r="AE285" s="53"/>
      <c r="AF285" s="53"/>
      <c r="AG285" s="53"/>
      <c r="AH285" s="53"/>
      <c r="AI285" s="53"/>
      <c r="AJ285" s="53"/>
      <c r="AK285" s="53"/>
    </row>
    <row r="286" spans="1:37" ht="15.75" customHeight="1" x14ac:dyDescent="0.35">
      <c r="B286" s="53"/>
      <c r="C286" s="53"/>
      <c r="D286" s="299" t="s">
        <v>242</v>
      </c>
      <c r="E286" s="290"/>
      <c r="F286" s="290"/>
      <c r="G286" s="290"/>
      <c r="H286" s="300"/>
      <c r="I286" s="53"/>
      <c r="J286" s="250"/>
      <c r="K286" s="250"/>
      <c r="L286" s="301"/>
      <c r="M286" s="302"/>
      <c r="N286" s="302"/>
      <c r="O286" s="302"/>
      <c r="P286" s="302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  <c r="AB286" s="53"/>
      <c r="AC286" s="53"/>
      <c r="AD286" s="53"/>
      <c r="AE286" s="53"/>
      <c r="AF286" s="53"/>
      <c r="AG286" s="53"/>
      <c r="AH286" s="53"/>
      <c r="AI286" s="53"/>
      <c r="AJ286" s="53"/>
      <c r="AK286" s="53"/>
    </row>
    <row r="287" spans="1:37" ht="15.75" customHeight="1" x14ac:dyDescent="0.35">
      <c r="B287" s="53"/>
      <c r="C287" s="240">
        <f>$C$275</f>
        <v>60144118.769883439</v>
      </c>
      <c r="D287" s="122">
        <f t="shared" ref="D287:E287" si="1055">E287-0.2%</f>
        <v>1.06E-2</v>
      </c>
      <c r="E287" s="122">
        <f t="shared" si="1055"/>
        <v>1.26E-2</v>
      </c>
      <c r="F287" s="122">
        <v>1.46E-2</v>
      </c>
      <c r="G287" s="122">
        <f t="shared" ref="G287:H287" si="1056">F287+0.2%</f>
        <v>1.66E-2</v>
      </c>
      <c r="H287" s="122">
        <f t="shared" si="1056"/>
        <v>1.8599999999999998E-2</v>
      </c>
      <c r="I287" s="53"/>
      <c r="J287" s="250"/>
      <c r="K287" s="251"/>
      <c r="L287" s="252"/>
      <c r="M287" s="252"/>
      <c r="N287" s="252"/>
      <c r="O287" s="252"/>
      <c r="P287" s="252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  <c r="AB287" s="53"/>
      <c r="AC287" s="53"/>
      <c r="AD287" s="53"/>
      <c r="AE287" s="53"/>
      <c r="AF287" s="53"/>
      <c r="AG287" s="53"/>
      <c r="AH287" s="53"/>
      <c r="AI287" s="53"/>
      <c r="AJ287" s="53"/>
      <c r="AK287" s="53"/>
    </row>
    <row r="288" spans="1:37" ht="15.75" customHeight="1" x14ac:dyDescent="0.35">
      <c r="B288" s="303" t="s">
        <v>243</v>
      </c>
      <c r="C288" s="34">
        <f t="shared" ref="C288:C289" si="1057">C289-2000000</f>
        <v>8010000</v>
      </c>
      <c r="D288" s="235">
        <f t="dataTable" ref="D288:H292" dt2D="1" dtr="1" r1="C171" r2="B169" ca="1"/>
        <v>65478352.05591698</v>
      </c>
      <c r="E288" s="235">
        <v>62535253.941935807</v>
      </c>
      <c r="F288" s="235">
        <v>59592155.82795468</v>
      </c>
      <c r="G288" s="235">
        <v>56649057.713973552</v>
      </c>
      <c r="H288" s="235">
        <v>53705959.599992454</v>
      </c>
      <c r="I288" s="53"/>
      <c r="J288" s="306"/>
      <c r="K288" s="251"/>
      <c r="L288" s="251"/>
      <c r="M288" s="251"/>
      <c r="N288" s="251"/>
      <c r="O288" s="251"/>
      <c r="P288" s="251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  <c r="AB288" s="53"/>
      <c r="AC288" s="53"/>
      <c r="AD288" s="53"/>
      <c r="AE288" s="53"/>
      <c r="AF288" s="53"/>
      <c r="AG288" s="53"/>
      <c r="AH288" s="53"/>
      <c r="AI288" s="53"/>
      <c r="AJ288" s="53"/>
      <c r="AK288" s="53"/>
    </row>
    <row r="289" spans="2:37" ht="15.75" customHeight="1" x14ac:dyDescent="0.35">
      <c r="B289" s="304"/>
      <c r="C289" s="34">
        <f t="shared" si="1057"/>
        <v>10010000</v>
      </c>
      <c r="D289" s="235">
        <v>64802807.886302903</v>
      </c>
      <c r="E289" s="235">
        <v>61849700.662536711</v>
      </c>
      <c r="F289" s="235">
        <v>58896593.438770473</v>
      </c>
      <c r="G289" s="235">
        <v>55943486.21500425</v>
      </c>
      <c r="H289" s="235">
        <v>52990378.991238058</v>
      </c>
      <c r="I289" s="53"/>
      <c r="J289" s="302"/>
      <c r="K289" s="251"/>
      <c r="L289" s="251"/>
      <c r="M289" s="251"/>
      <c r="N289" s="251"/>
      <c r="O289" s="251"/>
      <c r="P289" s="251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  <c r="AB289" s="53"/>
      <c r="AC289" s="53"/>
      <c r="AD289" s="53"/>
      <c r="AE289" s="53"/>
      <c r="AF289" s="53"/>
      <c r="AG289" s="53"/>
      <c r="AH289" s="53"/>
      <c r="AI289" s="53"/>
      <c r="AJ289" s="53"/>
      <c r="AK289" s="53"/>
    </row>
    <row r="290" spans="2:37" ht="15.75" customHeight="1" x14ac:dyDescent="0.35">
      <c r="B290" s="304"/>
      <c r="C290" s="34">
        <v>12010000</v>
      </c>
      <c r="D290" s="235">
        <v>64115050.584527582</v>
      </c>
      <c r="E290" s="235">
        <v>61152122.713536277</v>
      </c>
      <c r="F290" s="249">
        <v>58189194.842544928</v>
      </c>
      <c r="G290" s="235">
        <v>55226266.971553639</v>
      </c>
      <c r="H290" s="235">
        <v>52263339.10056226</v>
      </c>
      <c r="I290" s="53"/>
      <c r="J290" s="302"/>
      <c r="K290" s="251"/>
      <c r="L290" s="251"/>
      <c r="M290" s="251"/>
      <c r="N290" s="251"/>
      <c r="O290" s="251"/>
      <c r="P290" s="251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  <c r="AB290" s="53"/>
      <c r="AC290" s="53"/>
      <c r="AD290" s="53"/>
      <c r="AE290" s="53"/>
      <c r="AF290" s="53"/>
      <c r="AG290" s="53"/>
      <c r="AH290" s="53"/>
      <c r="AI290" s="53"/>
      <c r="AJ290" s="53"/>
      <c r="AK290" s="53"/>
    </row>
    <row r="291" spans="2:37" ht="15.75" customHeight="1" x14ac:dyDescent="0.35">
      <c r="B291" s="304"/>
      <c r="C291" s="34">
        <f t="shared" ref="C291:C292" si="1058">C290+2000000</f>
        <v>14010000</v>
      </c>
      <c r="D291" s="235">
        <v>63415397.507242829</v>
      </c>
      <c r="E291" s="235">
        <v>60442832.231911242</v>
      </c>
      <c r="F291" s="235">
        <v>57470266.956579685</v>
      </c>
      <c r="G291" s="235">
        <v>54497701.681248114</v>
      </c>
      <c r="H291" s="235">
        <v>51525136.405916587</v>
      </c>
      <c r="I291" s="53"/>
      <c r="J291" s="302"/>
      <c r="K291" s="251"/>
      <c r="L291" s="251"/>
      <c r="M291" s="251"/>
      <c r="N291" s="251"/>
      <c r="O291" s="251"/>
      <c r="P291" s="251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  <c r="AB291" s="53"/>
      <c r="AC291" s="53"/>
      <c r="AD291" s="53"/>
      <c r="AE291" s="53"/>
      <c r="AF291" s="53"/>
      <c r="AG291" s="53"/>
      <c r="AH291" s="53"/>
      <c r="AI291" s="53"/>
      <c r="AJ291" s="53"/>
      <c r="AK291" s="53"/>
    </row>
    <row r="292" spans="2:37" ht="15.75" customHeight="1" x14ac:dyDescent="0.35">
      <c r="B292" s="305"/>
      <c r="C292" s="34">
        <f t="shared" si="1058"/>
        <v>16010000</v>
      </c>
      <c r="D292" s="235">
        <v>62704155.481871575</v>
      </c>
      <c r="E292" s="235">
        <v>59722131.014114618</v>
      </c>
      <c r="F292" s="235">
        <v>56740106.546357676</v>
      </c>
      <c r="G292" s="235">
        <v>53758082.07860072</v>
      </c>
      <c r="H292" s="235">
        <v>50776057.610843807</v>
      </c>
      <c r="I292" s="53"/>
      <c r="J292" s="302"/>
      <c r="K292" s="251"/>
      <c r="L292" s="251"/>
      <c r="M292" s="251"/>
      <c r="N292" s="251"/>
      <c r="O292" s="251"/>
      <c r="P292" s="251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  <c r="AB292" s="53"/>
      <c r="AC292" s="53"/>
      <c r="AD292" s="53"/>
      <c r="AE292" s="53"/>
      <c r="AF292" s="53"/>
      <c r="AG292" s="53"/>
      <c r="AH292" s="53"/>
      <c r="AI292" s="53"/>
      <c r="AJ292" s="53"/>
      <c r="AK292" s="53"/>
    </row>
    <row r="293" spans="2:37" ht="15.75" customHeight="1" x14ac:dyDescent="0.35">
      <c r="B293" s="53"/>
      <c r="C293" s="53"/>
      <c r="D293" s="53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  <c r="AB293" s="53"/>
      <c r="AC293" s="53"/>
      <c r="AD293" s="53"/>
      <c r="AE293" s="53"/>
      <c r="AF293" s="53"/>
      <c r="AG293" s="53"/>
      <c r="AH293" s="53"/>
      <c r="AI293" s="53"/>
      <c r="AJ293" s="53"/>
      <c r="AK293" s="53"/>
    </row>
    <row r="294" spans="2:37" ht="15.75" customHeight="1" x14ac:dyDescent="0.35">
      <c r="B294" s="53"/>
      <c r="C294" s="53"/>
      <c r="D294" s="53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  <c r="AB294" s="53"/>
      <c r="AC294" s="53"/>
      <c r="AD294" s="53"/>
      <c r="AE294" s="53"/>
      <c r="AF294" s="53"/>
      <c r="AG294" s="53"/>
      <c r="AH294" s="53"/>
      <c r="AI294" s="53"/>
      <c r="AJ294" s="53"/>
      <c r="AK294" s="53"/>
    </row>
    <row r="295" spans="2:37" ht="15.75" customHeight="1" x14ac:dyDescent="0.35">
      <c r="B295" s="53"/>
      <c r="C295" s="53"/>
      <c r="D295" s="53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  <c r="AB295" s="53"/>
      <c r="AC295" s="53"/>
      <c r="AD295" s="53"/>
      <c r="AE295" s="53"/>
      <c r="AF295" s="53"/>
      <c r="AG295" s="53"/>
      <c r="AH295" s="53"/>
      <c r="AI295" s="53"/>
      <c r="AJ295" s="53"/>
      <c r="AK295" s="53"/>
    </row>
    <row r="296" spans="2:37" ht="15.75" customHeight="1" x14ac:dyDescent="0.35">
      <c r="B296" s="53"/>
      <c r="C296" s="53"/>
      <c r="D296" s="53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  <c r="AB296" s="53"/>
      <c r="AC296" s="53"/>
      <c r="AD296" s="53"/>
      <c r="AE296" s="53"/>
      <c r="AF296" s="53"/>
      <c r="AG296" s="53"/>
      <c r="AH296" s="53"/>
      <c r="AI296" s="53"/>
      <c r="AJ296" s="53"/>
      <c r="AK296" s="53"/>
    </row>
    <row r="297" spans="2:37" ht="15.75" customHeight="1" x14ac:dyDescent="0.35">
      <c r="B297" s="53"/>
      <c r="C297" s="53"/>
      <c r="D297" s="97"/>
      <c r="E297" s="97"/>
      <c r="F297" s="97"/>
      <c r="G297" s="97"/>
      <c r="H297" s="97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  <c r="AB297" s="53"/>
      <c r="AC297" s="53"/>
      <c r="AD297" s="53"/>
      <c r="AE297" s="53"/>
      <c r="AF297" s="53"/>
      <c r="AG297" s="53"/>
      <c r="AH297" s="53"/>
      <c r="AI297" s="53"/>
      <c r="AJ297" s="53"/>
      <c r="AK297" s="53"/>
    </row>
    <row r="298" spans="2:37" ht="15.75" customHeight="1" x14ac:dyDescent="0.35">
      <c r="B298" s="53"/>
      <c r="C298" s="53"/>
      <c r="D298" s="53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  <c r="AB298" s="53"/>
      <c r="AC298" s="53"/>
      <c r="AD298" s="53"/>
      <c r="AE298" s="53"/>
      <c r="AF298" s="53"/>
      <c r="AG298" s="53"/>
      <c r="AH298" s="53"/>
      <c r="AI298" s="53"/>
      <c r="AJ298" s="53"/>
      <c r="AK298" s="53"/>
    </row>
    <row r="299" spans="2:37" ht="15.75" customHeight="1" x14ac:dyDescent="0.35">
      <c r="B299" s="53"/>
      <c r="C299" s="53"/>
      <c r="D299" s="53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  <c r="AB299" s="53"/>
      <c r="AC299" s="53"/>
      <c r="AD299" s="53"/>
      <c r="AE299" s="53"/>
      <c r="AF299" s="53"/>
      <c r="AG299" s="53"/>
      <c r="AH299" s="53"/>
      <c r="AI299" s="53"/>
      <c r="AJ299" s="53"/>
      <c r="AK299" s="53"/>
    </row>
    <row r="300" spans="2:37" ht="15.75" customHeight="1" x14ac:dyDescent="0.35">
      <c r="B300" s="53"/>
      <c r="C300" s="53"/>
      <c r="D300" s="53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  <c r="AB300" s="53"/>
      <c r="AC300" s="53"/>
      <c r="AD300" s="53"/>
      <c r="AE300" s="53"/>
      <c r="AF300" s="53"/>
      <c r="AG300" s="53"/>
      <c r="AH300" s="53"/>
      <c r="AI300" s="53"/>
      <c r="AJ300" s="53"/>
      <c r="AK300" s="53"/>
    </row>
    <row r="301" spans="2:37" ht="15.75" customHeight="1" x14ac:dyDescent="0.35">
      <c r="B301" s="53"/>
      <c r="C301" s="53"/>
      <c r="D301" s="53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  <c r="AB301" s="53"/>
      <c r="AC301" s="53"/>
      <c r="AD301" s="53"/>
      <c r="AE301" s="53"/>
      <c r="AF301" s="53"/>
      <c r="AG301" s="53"/>
      <c r="AH301" s="53"/>
      <c r="AI301" s="53"/>
      <c r="AJ301" s="53"/>
      <c r="AK301" s="53"/>
    </row>
    <row r="302" spans="2:37" ht="15.75" customHeight="1" x14ac:dyDescent="0.35">
      <c r="B302" s="53"/>
      <c r="C302" s="53"/>
      <c r="D302" s="53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  <c r="AB302" s="53"/>
      <c r="AC302" s="53"/>
      <c r="AD302" s="53"/>
      <c r="AE302" s="53"/>
      <c r="AF302" s="53"/>
      <c r="AG302" s="53"/>
      <c r="AH302" s="53"/>
      <c r="AI302" s="53"/>
      <c r="AJ302" s="53"/>
      <c r="AK302" s="53"/>
    </row>
    <row r="303" spans="2:37" ht="15.75" customHeight="1" x14ac:dyDescent="0.35">
      <c r="B303" s="53"/>
      <c r="C303" s="53"/>
      <c r="D303" s="53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  <c r="AB303" s="53"/>
      <c r="AC303" s="53"/>
      <c r="AD303" s="53"/>
      <c r="AE303" s="53"/>
      <c r="AF303" s="53"/>
      <c r="AG303" s="53"/>
      <c r="AH303" s="53"/>
      <c r="AI303" s="53"/>
      <c r="AJ303" s="53"/>
      <c r="AK303" s="53"/>
    </row>
    <row r="304" spans="2:37" ht="15.75" customHeight="1" x14ac:dyDescent="0.35">
      <c r="B304" s="53"/>
      <c r="C304" s="53"/>
      <c r="D304" s="53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  <c r="AB304" s="53"/>
      <c r="AC304" s="53"/>
      <c r="AD304" s="53"/>
      <c r="AE304" s="53"/>
      <c r="AF304" s="53"/>
      <c r="AG304" s="53"/>
      <c r="AH304" s="53"/>
      <c r="AI304" s="53"/>
      <c r="AJ304" s="53"/>
      <c r="AK304" s="53"/>
    </row>
    <row r="305" spans="2:37" ht="15.75" customHeight="1" x14ac:dyDescent="0.35">
      <c r="B305" s="53"/>
      <c r="C305" s="53"/>
      <c r="D305" s="53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  <c r="AB305" s="53"/>
      <c r="AC305" s="53"/>
      <c r="AD305" s="53"/>
      <c r="AE305" s="53"/>
      <c r="AF305" s="53"/>
      <c r="AG305" s="53"/>
      <c r="AH305" s="53"/>
      <c r="AI305" s="53"/>
      <c r="AJ305" s="53"/>
      <c r="AK305" s="53"/>
    </row>
    <row r="306" spans="2:37" ht="15.75" customHeight="1" x14ac:dyDescent="0.35">
      <c r="B306" s="53"/>
      <c r="C306" s="53"/>
      <c r="D306" s="53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  <c r="AB306" s="53"/>
      <c r="AC306" s="53"/>
      <c r="AD306" s="53"/>
      <c r="AE306" s="53"/>
      <c r="AF306" s="53"/>
      <c r="AG306" s="53"/>
      <c r="AH306" s="53"/>
      <c r="AI306" s="53"/>
      <c r="AJ306" s="53"/>
      <c r="AK306" s="53"/>
    </row>
    <row r="307" spans="2:37" ht="15.75" customHeight="1" x14ac:dyDescent="0.35">
      <c r="B307" s="53"/>
      <c r="C307" s="53"/>
      <c r="D307" s="53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  <c r="AB307" s="53"/>
      <c r="AC307" s="53"/>
      <c r="AD307" s="53"/>
      <c r="AE307" s="53"/>
      <c r="AF307" s="53"/>
      <c r="AG307" s="53"/>
      <c r="AH307" s="53"/>
      <c r="AI307" s="53"/>
      <c r="AJ307" s="53"/>
      <c r="AK307" s="53"/>
    </row>
    <row r="308" spans="2:37" ht="15.75" customHeight="1" x14ac:dyDescent="0.35">
      <c r="B308" s="53"/>
      <c r="C308" s="53"/>
      <c r="D308" s="53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  <c r="AB308" s="53"/>
      <c r="AC308" s="53"/>
      <c r="AD308" s="53"/>
      <c r="AE308" s="53"/>
      <c r="AF308" s="53"/>
      <c r="AG308" s="53"/>
      <c r="AH308" s="53"/>
      <c r="AI308" s="53"/>
      <c r="AJ308" s="53"/>
      <c r="AK308" s="53"/>
    </row>
    <row r="309" spans="2:37" ht="15.75" customHeight="1" x14ac:dyDescent="0.35">
      <c r="B309" s="53"/>
      <c r="C309" s="53"/>
      <c r="D309" s="53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  <c r="AB309" s="53"/>
      <c r="AC309" s="53"/>
      <c r="AD309" s="53"/>
      <c r="AE309" s="53"/>
      <c r="AF309" s="53"/>
      <c r="AG309" s="53"/>
      <c r="AH309" s="53"/>
      <c r="AI309" s="53"/>
      <c r="AJ309" s="53"/>
      <c r="AK309" s="53"/>
    </row>
    <row r="310" spans="2:37" ht="15.75" customHeight="1" x14ac:dyDescent="0.35">
      <c r="B310" s="53"/>
      <c r="C310" s="53"/>
      <c r="D310" s="53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  <c r="AB310" s="53"/>
      <c r="AC310" s="53"/>
      <c r="AD310" s="53"/>
      <c r="AE310" s="53"/>
      <c r="AF310" s="53"/>
      <c r="AG310" s="53"/>
      <c r="AH310" s="53"/>
      <c r="AI310" s="53"/>
      <c r="AJ310" s="53"/>
      <c r="AK310" s="53"/>
    </row>
    <row r="311" spans="2:37" ht="15.75" customHeight="1" x14ac:dyDescent="0.35">
      <c r="B311" s="53"/>
      <c r="C311" s="53"/>
      <c r="D311" s="53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  <c r="AB311" s="53"/>
      <c r="AC311" s="53"/>
      <c r="AD311" s="53"/>
      <c r="AE311" s="53"/>
      <c r="AF311" s="53"/>
      <c r="AG311" s="53"/>
      <c r="AH311" s="53"/>
      <c r="AI311" s="53"/>
      <c r="AJ311" s="53"/>
      <c r="AK311" s="53"/>
    </row>
    <row r="312" spans="2:37" ht="15.75" customHeight="1" x14ac:dyDescent="0.35">
      <c r="B312" s="53"/>
      <c r="C312" s="53"/>
      <c r="D312" s="53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  <c r="AB312" s="53"/>
      <c r="AC312" s="53"/>
      <c r="AD312" s="53"/>
      <c r="AE312" s="53"/>
      <c r="AF312" s="53"/>
      <c r="AG312" s="53"/>
      <c r="AH312" s="53"/>
      <c r="AI312" s="53"/>
      <c r="AJ312" s="53"/>
      <c r="AK312" s="53"/>
    </row>
    <row r="313" spans="2:37" ht="15.75" customHeight="1" x14ac:dyDescent="0.35">
      <c r="B313" s="53"/>
      <c r="C313" s="53"/>
      <c r="D313" s="53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  <c r="AB313" s="53"/>
      <c r="AC313" s="53"/>
      <c r="AD313" s="53"/>
      <c r="AE313" s="53"/>
      <c r="AF313" s="53"/>
      <c r="AG313" s="53"/>
      <c r="AH313" s="53"/>
      <c r="AI313" s="53"/>
      <c r="AJ313" s="53"/>
      <c r="AK313" s="53"/>
    </row>
    <row r="314" spans="2:37" ht="15.75" customHeight="1" x14ac:dyDescent="0.35">
      <c r="B314" s="53"/>
      <c r="C314" s="53"/>
      <c r="D314" s="53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  <c r="AB314" s="53"/>
      <c r="AC314" s="53"/>
      <c r="AD314" s="53"/>
      <c r="AE314" s="53"/>
      <c r="AF314" s="53"/>
      <c r="AG314" s="53"/>
      <c r="AH314" s="53"/>
      <c r="AI314" s="53"/>
      <c r="AJ314" s="53"/>
      <c r="AK314" s="53"/>
    </row>
    <row r="315" spans="2:37" ht="15.75" customHeight="1" x14ac:dyDescent="0.35">
      <c r="B315" s="53"/>
      <c r="C315" s="53"/>
      <c r="D315" s="53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  <c r="AB315" s="53"/>
      <c r="AC315" s="53"/>
      <c r="AD315" s="53"/>
      <c r="AE315" s="53"/>
      <c r="AF315" s="53"/>
      <c r="AG315" s="53"/>
      <c r="AH315" s="53"/>
      <c r="AI315" s="53"/>
      <c r="AJ315" s="53"/>
      <c r="AK315" s="53"/>
    </row>
    <row r="316" spans="2:37" ht="15.75" customHeight="1" x14ac:dyDescent="0.35">
      <c r="B316" s="53"/>
      <c r="C316" s="53"/>
      <c r="D316" s="53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  <c r="AB316" s="53"/>
      <c r="AC316" s="53"/>
      <c r="AD316" s="53"/>
      <c r="AE316" s="53"/>
      <c r="AF316" s="53"/>
      <c r="AG316" s="53"/>
      <c r="AH316" s="53"/>
      <c r="AI316" s="53"/>
      <c r="AJ316" s="53"/>
      <c r="AK316" s="53"/>
    </row>
    <row r="317" spans="2:37" ht="15.75" customHeight="1" x14ac:dyDescent="0.35">
      <c r="B317" s="53"/>
      <c r="C317" s="53"/>
      <c r="D317" s="53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  <c r="AB317" s="53"/>
      <c r="AC317" s="53"/>
      <c r="AD317" s="53"/>
      <c r="AE317" s="53"/>
      <c r="AF317" s="53"/>
      <c r="AG317" s="53"/>
      <c r="AH317" s="53"/>
      <c r="AI317" s="53"/>
      <c r="AJ317" s="53"/>
      <c r="AK317" s="53"/>
    </row>
    <row r="318" spans="2:37" ht="15.75" customHeight="1" x14ac:dyDescent="0.35">
      <c r="B318" s="53"/>
      <c r="C318" s="53"/>
      <c r="D318" s="53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  <c r="AB318" s="53"/>
      <c r="AC318" s="53"/>
      <c r="AD318" s="53"/>
      <c r="AE318" s="53"/>
      <c r="AF318" s="53"/>
      <c r="AG318" s="53"/>
      <c r="AH318" s="53"/>
      <c r="AI318" s="53"/>
      <c r="AJ318" s="53"/>
      <c r="AK318" s="53"/>
    </row>
    <row r="319" spans="2:37" ht="15.75" customHeight="1" x14ac:dyDescent="0.35">
      <c r="B319" s="53"/>
      <c r="C319" s="53"/>
      <c r="D319" s="53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  <c r="AB319" s="53"/>
      <c r="AC319" s="53"/>
      <c r="AD319" s="53"/>
      <c r="AE319" s="53"/>
      <c r="AF319" s="53"/>
      <c r="AG319" s="53"/>
      <c r="AH319" s="53"/>
      <c r="AI319" s="53"/>
      <c r="AJ319" s="53"/>
      <c r="AK319" s="53"/>
    </row>
    <row r="320" spans="2:37" ht="15.75" customHeight="1" x14ac:dyDescent="0.35">
      <c r="B320" s="53"/>
      <c r="C320" s="53"/>
      <c r="D320" s="53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  <c r="AB320" s="53"/>
      <c r="AC320" s="53"/>
      <c r="AD320" s="53"/>
      <c r="AE320" s="53"/>
      <c r="AF320" s="53"/>
      <c r="AG320" s="53"/>
      <c r="AH320" s="53"/>
      <c r="AI320" s="53"/>
      <c r="AJ320" s="53"/>
      <c r="AK320" s="53"/>
    </row>
    <row r="321" spans="2:37" ht="15.75" customHeight="1" x14ac:dyDescent="0.35">
      <c r="B321" s="53"/>
      <c r="C321" s="53"/>
      <c r="D321" s="53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  <c r="AB321" s="53"/>
      <c r="AC321" s="53"/>
      <c r="AD321" s="53"/>
      <c r="AE321" s="53"/>
      <c r="AF321" s="53"/>
      <c r="AG321" s="53"/>
      <c r="AH321" s="53"/>
      <c r="AI321" s="53"/>
      <c r="AJ321" s="53"/>
      <c r="AK321" s="53"/>
    </row>
    <row r="322" spans="2:37" ht="15.75" customHeight="1" x14ac:dyDescent="0.35">
      <c r="B322" s="53"/>
      <c r="C322" s="53"/>
      <c r="D322" s="53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  <c r="AB322" s="53"/>
      <c r="AC322" s="53"/>
      <c r="AD322" s="53"/>
      <c r="AE322" s="53"/>
      <c r="AF322" s="53"/>
      <c r="AG322" s="53"/>
      <c r="AH322" s="53"/>
      <c r="AI322" s="53"/>
      <c r="AJ322" s="53"/>
      <c r="AK322" s="53"/>
    </row>
    <row r="323" spans="2:37" ht="15.75" customHeight="1" x14ac:dyDescent="0.35">
      <c r="B323" s="53"/>
      <c r="C323" s="53"/>
      <c r="D323" s="53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  <c r="AB323" s="53"/>
      <c r="AC323" s="53"/>
      <c r="AD323" s="53"/>
      <c r="AE323" s="53"/>
      <c r="AF323" s="53"/>
      <c r="AG323" s="53"/>
      <c r="AH323" s="53"/>
      <c r="AI323" s="53"/>
      <c r="AJ323" s="53"/>
      <c r="AK323" s="53"/>
    </row>
    <row r="324" spans="2:37" ht="15.75" customHeight="1" x14ac:dyDescent="0.35">
      <c r="B324" s="53"/>
      <c r="C324" s="53"/>
      <c r="D324" s="53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  <c r="AB324" s="53"/>
      <c r="AC324" s="53"/>
      <c r="AD324" s="53"/>
      <c r="AE324" s="53"/>
      <c r="AF324" s="53"/>
      <c r="AG324" s="53"/>
      <c r="AH324" s="53"/>
      <c r="AI324" s="53"/>
      <c r="AJ324" s="53"/>
      <c r="AK324" s="53"/>
    </row>
    <row r="325" spans="2:37" ht="15.75" customHeight="1" x14ac:dyDescent="0.35">
      <c r="B325" s="53"/>
      <c r="C325" s="53"/>
      <c r="D325" s="53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  <c r="AB325" s="53"/>
      <c r="AC325" s="53"/>
      <c r="AD325" s="53"/>
      <c r="AE325" s="53"/>
      <c r="AF325" s="53"/>
      <c r="AG325" s="53"/>
      <c r="AH325" s="53"/>
      <c r="AI325" s="53"/>
      <c r="AJ325" s="53"/>
      <c r="AK325" s="53"/>
    </row>
    <row r="326" spans="2:37" ht="15.75" customHeight="1" x14ac:dyDescent="0.35">
      <c r="B326" s="53"/>
      <c r="C326" s="53"/>
      <c r="D326" s="53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  <c r="AB326" s="53"/>
      <c r="AC326" s="53"/>
      <c r="AD326" s="53"/>
      <c r="AE326" s="53"/>
      <c r="AF326" s="53"/>
      <c r="AG326" s="53"/>
      <c r="AH326" s="53"/>
      <c r="AI326" s="53"/>
      <c r="AJ326" s="53"/>
      <c r="AK326" s="53"/>
    </row>
    <row r="327" spans="2:37" ht="15.75" customHeight="1" x14ac:dyDescent="0.35">
      <c r="B327" s="53"/>
      <c r="C327" s="53"/>
      <c r="D327" s="53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  <c r="AB327" s="53"/>
      <c r="AC327" s="53"/>
      <c r="AD327" s="53"/>
      <c r="AE327" s="53"/>
      <c r="AF327" s="53"/>
      <c r="AG327" s="53"/>
      <c r="AH327" s="53"/>
      <c r="AI327" s="53"/>
      <c r="AJ327" s="53"/>
      <c r="AK327" s="53"/>
    </row>
    <row r="328" spans="2:37" ht="15.75" customHeight="1" x14ac:dyDescent="0.35">
      <c r="B328" s="53"/>
      <c r="C328" s="53"/>
      <c r="D328" s="53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  <c r="AB328" s="53"/>
      <c r="AC328" s="53"/>
      <c r="AD328" s="53"/>
      <c r="AE328" s="53"/>
      <c r="AF328" s="53"/>
      <c r="AG328" s="53"/>
      <c r="AH328" s="53"/>
      <c r="AI328" s="53"/>
      <c r="AJ328" s="53"/>
      <c r="AK328" s="53"/>
    </row>
    <row r="329" spans="2:37" ht="15.75" customHeight="1" x14ac:dyDescent="0.35">
      <c r="B329" s="53"/>
      <c r="C329" s="53"/>
      <c r="D329" s="53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  <c r="AB329" s="53"/>
      <c r="AC329" s="53"/>
      <c r="AD329" s="53"/>
      <c r="AE329" s="53"/>
      <c r="AF329" s="53"/>
      <c r="AG329" s="53"/>
      <c r="AH329" s="53"/>
      <c r="AI329" s="53"/>
      <c r="AJ329" s="53"/>
      <c r="AK329" s="53"/>
    </row>
    <row r="330" spans="2:37" ht="15.75" customHeight="1" x14ac:dyDescent="0.35">
      <c r="B330" s="53"/>
      <c r="C330" s="53"/>
      <c r="D330" s="53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  <c r="AB330" s="53"/>
      <c r="AC330" s="53"/>
      <c r="AD330" s="53"/>
      <c r="AE330" s="53"/>
      <c r="AF330" s="53"/>
      <c r="AG330" s="53"/>
      <c r="AH330" s="53"/>
      <c r="AI330" s="53"/>
      <c r="AJ330" s="53"/>
      <c r="AK330" s="53"/>
    </row>
    <row r="331" spans="2:37" ht="15.75" customHeight="1" x14ac:dyDescent="0.35">
      <c r="B331" s="53"/>
      <c r="C331" s="53"/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  <c r="AB331" s="53"/>
      <c r="AC331" s="53"/>
      <c r="AD331" s="53"/>
      <c r="AE331" s="53"/>
      <c r="AF331" s="53"/>
      <c r="AG331" s="53"/>
      <c r="AH331" s="53"/>
      <c r="AI331" s="53"/>
      <c r="AJ331" s="53"/>
      <c r="AK331" s="53"/>
    </row>
    <row r="332" spans="2:37" ht="15.75" customHeight="1" x14ac:dyDescent="0.35">
      <c r="B332" s="53"/>
      <c r="C332" s="53"/>
      <c r="D332" s="53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  <c r="AB332" s="53"/>
      <c r="AC332" s="53"/>
      <c r="AD332" s="53"/>
      <c r="AE332" s="53"/>
      <c r="AF332" s="53"/>
      <c r="AG332" s="53"/>
      <c r="AH332" s="53"/>
      <c r="AI332" s="53"/>
      <c r="AJ332" s="53"/>
      <c r="AK332" s="53"/>
    </row>
    <row r="333" spans="2:37" ht="15.75" customHeight="1" x14ac:dyDescent="0.35">
      <c r="B333" s="53"/>
      <c r="C333" s="53"/>
      <c r="D333" s="53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  <c r="AB333" s="53"/>
      <c r="AC333" s="53"/>
      <c r="AD333" s="53"/>
      <c r="AE333" s="53"/>
      <c r="AF333" s="53"/>
      <c r="AG333" s="53"/>
      <c r="AH333" s="53"/>
      <c r="AI333" s="53"/>
      <c r="AJ333" s="53"/>
      <c r="AK333" s="53"/>
    </row>
    <row r="334" spans="2:37" ht="15.75" customHeight="1" x14ac:dyDescent="0.35">
      <c r="B334" s="53"/>
      <c r="C334" s="53"/>
      <c r="D334" s="53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  <c r="AB334" s="53"/>
      <c r="AC334" s="53"/>
      <c r="AD334" s="53"/>
      <c r="AE334" s="53"/>
      <c r="AF334" s="53"/>
      <c r="AG334" s="53"/>
      <c r="AH334" s="53"/>
      <c r="AI334" s="53"/>
      <c r="AJ334" s="53"/>
      <c r="AK334" s="53"/>
    </row>
    <row r="335" spans="2:37" ht="15.75" customHeight="1" x14ac:dyDescent="0.35">
      <c r="B335" s="53"/>
      <c r="C335" s="53"/>
      <c r="D335" s="53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  <c r="AB335" s="53"/>
      <c r="AC335" s="53"/>
      <c r="AD335" s="53"/>
      <c r="AE335" s="53"/>
      <c r="AF335" s="53"/>
      <c r="AG335" s="53"/>
      <c r="AH335" s="53"/>
      <c r="AI335" s="53"/>
      <c r="AJ335" s="53"/>
      <c r="AK335" s="53"/>
    </row>
    <row r="336" spans="2:37" ht="15.75" customHeight="1" x14ac:dyDescent="0.35">
      <c r="B336" s="53"/>
      <c r="C336" s="53"/>
      <c r="D336" s="53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  <c r="AB336" s="53"/>
      <c r="AC336" s="53"/>
      <c r="AD336" s="53"/>
      <c r="AE336" s="53"/>
      <c r="AF336" s="53"/>
      <c r="AG336" s="53"/>
      <c r="AH336" s="53"/>
      <c r="AI336" s="53"/>
      <c r="AJ336" s="53"/>
      <c r="AK336" s="53"/>
    </row>
    <row r="337" spans="2:37" ht="15.75" customHeight="1" x14ac:dyDescent="0.35">
      <c r="B337" s="53"/>
      <c r="C337" s="53"/>
      <c r="D337" s="53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  <c r="AB337" s="53"/>
      <c r="AC337" s="53"/>
      <c r="AD337" s="53"/>
      <c r="AE337" s="53"/>
      <c r="AF337" s="53"/>
      <c r="AG337" s="53"/>
      <c r="AH337" s="53"/>
      <c r="AI337" s="53"/>
      <c r="AJ337" s="53"/>
      <c r="AK337" s="53"/>
    </row>
    <row r="338" spans="2:37" ht="15.75" customHeight="1" x14ac:dyDescent="0.35">
      <c r="B338" s="53"/>
      <c r="C338" s="53"/>
      <c r="D338" s="53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  <c r="AB338" s="53"/>
      <c r="AC338" s="53"/>
      <c r="AD338" s="53"/>
      <c r="AE338" s="53"/>
      <c r="AF338" s="53"/>
      <c r="AG338" s="53"/>
      <c r="AH338" s="53"/>
      <c r="AI338" s="53"/>
      <c r="AJ338" s="53"/>
      <c r="AK338" s="53"/>
    </row>
    <row r="339" spans="2:37" ht="15.75" customHeight="1" x14ac:dyDescent="0.35">
      <c r="B339" s="53"/>
      <c r="C339" s="53"/>
      <c r="D339" s="53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  <c r="AB339" s="53"/>
      <c r="AC339" s="53"/>
      <c r="AD339" s="53"/>
      <c r="AE339" s="53"/>
      <c r="AF339" s="53"/>
      <c r="AG339" s="53"/>
      <c r="AH339" s="53"/>
      <c r="AI339" s="53"/>
      <c r="AJ339" s="53"/>
      <c r="AK339" s="53"/>
    </row>
    <row r="340" spans="2:37" ht="15.75" customHeight="1" x14ac:dyDescent="0.35">
      <c r="B340" s="53"/>
      <c r="C340" s="53"/>
      <c r="D340" s="53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  <c r="AB340" s="53"/>
      <c r="AC340" s="53"/>
      <c r="AD340" s="53"/>
      <c r="AE340" s="53"/>
      <c r="AF340" s="53"/>
      <c r="AG340" s="53"/>
      <c r="AH340" s="53"/>
      <c r="AI340" s="53"/>
      <c r="AJ340" s="53"/>
      <c r="AK340" s="53"/>
    </row>
    <row r="341" spans="2:37" ht="15.75" customHeight="1" x14ac:dyDescent="0.35">
      <c r="B341" s="53"/>
      <c r="C341" s="53"/>
      <c r="D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  <c r="AB341" s="53"/>
      <c r="AC341" s="53"/>
      <c r="AD341" s="53"/>
      <c r="AE341" s="53"/>
      <c r="AF341" s="53"/>
      <c r="AG341" s="53"/>
      <c r="AH341" s="53"/>
      <c r="AI341" s="53"/>
      <c r="AJ341" s="53"/>
      <c r="AK341" s="53"/>
    </row>
    <row r="342" spans="2:37" ht="15.75" customHeight="1" x14ac:dyDescent="0.35">
      <c r="B342" s="53"/>
      <c r="C342" s="53"/>
      <c r="D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  <c r="AB342" s="53"/>
      <c r="AC342" s="53"/>
      <c r="AD342" s="53"/>
      <c r="AE342" s="53"/>
      <c r="AF342" s="53"/>
      <c r="AG342" s="53"/>
      <c r="AH342" s="53"/>
      <c r="AI342" s="53"/>
      <c r="AJ342" s="53"/>
      <c r="AK342" s="53"/>
    </row>
    <row r="343" spans="2:37" ht="15.75" customHeight="1" x14ac:dyDescent="0.35">
      <c r="B343" s="53"/>
      <c r="C343" s="53"/>
      <c r="D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  <c r="AB343" s="53"/>
      <c r="AC343" s="53"/>
      <c r="AD343" s="53"/>
      <c r="AE343" s="53"/>
      <c r="AF343" s="53"/>
      <c r="AG343" s="53"/>
      <c r="AH343" s="53"/>
      <c r="AI343" s="53"/>
      <c r="AJ343" s="53"/>
      <c r="AK343" s="53"/>
    </row>
    <row r="344" spans="2:37" ht="15.75" customHeight="1" x14ac:dyDescent="0.35">
      <c r="B344" s="53"/>
      <c r="C344" s="53"/>
      <c r="D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  <c r="AB344" s="53"/>
      <c r="AC344" s="53"/>
      <c r="AD344" s="53"/>
      <c r="AE344" s="53"/>
      <c r="AF344" s="53"/>
      <c r="AG344" s="53"/>
      <c r="AH344" s="53"/>
      <c r="AI344" s="53"/>
      <c r="AJ344" s="53"/>
      <c r="AK344" s="53"/>
    </row>
    <row r="345" spans="2:37" ht="15.75" customHeight="1" x14ac:dyDescent="0.35">
      <c r="B345" s="53"/>
      <c r="C345" s="53"/>
      <c r="D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  <c r="AB345" s="53"/>
      <c r="AC345" s="53"/>
      <c r="AD345" s="53"/>
      <c r="AE345" s="53"/>
      <c r="AF345" s="53"/>
      <c r="AG345" s="53"/>
      <c r="AH345" s="53"/>
      <c r="AI345" s="53"/>
      <c r="AJ345" s="53"/>
      <c r="AK345" s="53"/>
    </row>
    <row r="346" spans="2:37" ht="15.75" customHeight="1" x14ac:dyDescent="0.35">
      <c r="B346" s="53"/>
      <c r="C346" s="53"/>
      <c r="D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  <c r="AB346" s="53"/>
      <c r="AC346" s="53"/>
      <c r="AD346" s="53"/>
      <c r="AE346" s="53"/>
      <c r="AF346" s="53"/>
      <c r="AG346" s="53"/>
      <c r="AH346" s="53"/>
      <c r="AI346" s="53"/>
      <c r="AJ346" s="53"/>
      <c r="AK346" s="53"/>
    </row>
    <row r="347" spans="2:37" ht="15.75" customHeight="1" x14ac:dyDescent="0.35">
      <c r="B347" s="53"/>
      <c r="C347" s="53"/>
      <c r="D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  <c r="AB347" s="53"/>
      <c r="AC347" s="53"/>
      <c r="AD347" s="53"/>
      <c r="AE347" s="53"/>
      <c r="AF347" s="53"/>
      <c r="AG347" s="53"/>
      <c r="AH347" s="53"/>
      <c r="AI347" s="53"/>
      <c r="AJ347" s="53"/>
      <c r="AK347" s="53"/>
    </row>
    <row r="348" spans="2:37" ht="15.75" customHeight="1" x14ac:dyDescent="0.35">
      <c r="B348" s="53"/>
      <c r="C348" s="53"/>
      <c r="D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  <c r="AB348" s="53"/>
      <c r="AC348" s="53"/>
      <c r="AD348" s="53"/>
      <c r="AE348" s="53"/>
      <c r="AF348" s="53"/>
      <c r="AG348" s="53"/>
      <c r="AH348" s="53"/>
      <c r="AI348" s="53"/>
      <c r="AJ348" s="53"/>
      <c r="AK348" s="53"/>
    </row>
    <row r="349" spans="2:37" ht="15.75" customHeight="1" x14ac:dyDescent="0.35">
      <c r="B349" s="53"/>
      <c r="C349" s="53"/>
      <c r="D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  <c r="AB349" s="53"/>
      <c r="AC349" s="53"/>
      <c r="AD349" s="53"/>
      <c r="AE349" s="53"/>
      <c r="AF349" s="53"/>
      <c r="AG349" s="53"/>
      <c r="AH349" s="53"/>
      <c r="AI349" s="53"/>
      <c r="AJ349" s="53"/>
      <c r="AK349" s="53"/>
    </row>
    <row r="350" spans="2:37" ht="15.75" customHeight="1" x14ac:dyDescent="0.35">
      <c r="B350" s="53"/>
      <c r="C350" s="53"/>
      <c r="D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  <c r="AB350" s="53"/>
      <c r="AC350" s="53"/>
      <c r="AD350" s="53"/>
      <c r="AE350" s="53"/>
      <c r="AF350" s="53"/>
      <c r="AG350" s="53"/>
      <c r="AH350" s="53"/>
      <c r="AI350" s="53"/>
      <c r="AJ350" s="53"/>
      <c r="AK350" s="53"/>
    </row>
    <row r="351" spans="2:37" ht="15.75" customHeight="1" x14ac:dyDescent="0.35">
      <c r="B351" s="53"/>
      <c r="C351" s="53"/>
      <c r="D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  <c r="AB351" s="53"/>
      <c r="AC351" s="53"/>
      <c r="AD351" s="53"/>
      <c r="AE351" s="53"/>
      <c r="AF351" s="53"/>
      <c r="AG351" s="53"/>
      <c r="AH351" s="53"/>
      <c r="AI351" s="53"/>
      <c r="AJ351" s="53"/>
      <c r="AK351" s="53"/>
    </row>
    <row r="352" spans="2:37" ht="15.75" customHeight="1" x14ac:dyDescent="0.35">
      <c r="B352" s="53"/>
      <c r="C352" s="53"/>
      <c r="D352" s="53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  <c r="AB352" s="53"/>
      <c r="AC352" s="53"/>
      <c r="AD352" s="53"/>
      <c r="AE352" s="53"/>
      <c r="AF352" s="53"/>
      <c r="AG352" s="53"/>
      <c r="AH352" s="53"/>
      <c r="AI352" s="53"/>
      <c r="AJ352" s="53"/>
      <c r="AK352" s="53"/>
    </row>
    <row r="353" spans="2:37" ht="15.75" customHeight="1" x14ac:dyDescent="0.35">
      <c r="B353" s="53"/>
      <c r="C353" s="53"/>
      <c r="D353" s="53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  <c r="AB353" s="53"/>
      <c r="AC353" s="53"/>
      <c r="AD353" s="53"/>
      <c r="AE353" s="53"/>
      <c r="AF353" s="53"/>
      <c r="AG353" s="53"/>
      <c r="AH353" s="53"/>
      <c r="AI353" s="53"/>
      <c r="AJ353" s="53"/>
      <c r="AK353" s="53"/>
    </row>
    <row r="354" spans="2:37" ht="15.75" customHeight="1" x14ac:dyDescent="0.35">
      <c r="B354" s="53"/>
      <c r="C354" s="53"/>
      <c r="D354" s="53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  <c r="AB354" s="53"/>
      <c r="AC354" s="53"/>
      <c r="AD354" s="53"/>
      <c r="AE354" s="53"/>
      <c r="AF354" s="53"/>
      <c r="AG354" s="53"/>
      <c r="AH354" s="53"/>
      <c r="AI354" s="53"/>
      <c r="AJ354" s="53"/>
      <c r="AK354" s="53"/>
    </row>
    <row r="355" spans="2:37" ht="15.75" customHeight="1" x14ac:dyDescent="0.35">
      <c r="B355" s="53"/>
      <c r="C355" s="53"/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  <c r="AB355" s="53"/>
      <c r="AC355" s="53"/>
      <c r="AD355" s="53"/>
      <c r="AE355" s="53"/>
      <c r="AF355" s="53"/>
      <c r="AG355" s="53"/>
      <c r="AH355" s="53"/>
      <c r="AI355" s="53"/>
      <c r="AJ355" s="53"/>
      <c r="AK355" s="53"/>
    </row>
    <row r="356" spans="2:37" ht="15.75" customHeight="1" x14ac:dyDescent="0.35">
      <c r="B356" s="53"/>
      <c r="C356" s="53"/>
      <c r="D356" s="53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  <c r="AB356" s="53"/>
      <c r="AC356" s="53"/>
      <c r="AD356" s="53"/>
      <c r="AE356" s="53"/>
      <c r="AF356" s="53"/>
      <c r="AG356" s="53"/>
      <c r="AH356" s="53"/>
      <c r="AI356" s="53"/>
      <c r="AJ356" s="53"/>
      <c r="AK356" s="53"/>
    </row>
    <row r="357" spans="2:37" ht="15.75" customHeight="1" x14ac:dyDescent="0.35">
      <c r="B357" s="53"/>
      <c r="C357" s="53"/>
      <c r="D357" s="53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  <c r="AB357" s="53"/>
      <c r="AC357" s="53"/>
      <c r="AD357" s="53"/>
      <c r="AE357" s="53"/>
      <c r="AF357" s="53"/>
      <c r="AG357" s="53"/>
      <c r="AH357" s="53"/>
      <c r="AI357" s="53"/>
      <c r="AJ357" s="53"/>
      <c r="AK357" s="53"/>
    </row>
    <row r="358" spans="2:37" ht="15.75" customHeight="1" x14ac:dyDescent="0.35">
      <c r="B358" s="53"/>
      <c r="C358" s="53"/>
      <c r="D358" s="53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  <c r="AB358" s="53"/>
      <c r="AC358" s="53"/>
      <c r="AD358" s="53"/>
      <c r="AE358" s="53"/>
      <c r="AF358" s="53"/>
      <c r="AG358" s="53"/>
      <c r="AH358" s="53"/>
      <c r="AI358" s="53"/>
      <c r="AJ358" s="53"/>
      <c r="AK358" s="53"/>
    </row>
    <row r="359" spans="2:37" ht="15.75" customHeight="1" x14ac:dyDescent="0.35">
      <c r="B359" s="53"/>
      <c r="C359" s="53"/>
      <c r="D359" s="53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  <c r="AB359" s="53"/>
      <c r="AC359" s="53"/>
      <c r="AD359" s="53"/>
      <c r="AE359" s="53"/>
      <c r="AF359" s="53"/>
      <c r="AG359" s="53"/>
      <c r="AH359" s="53"/>
      <c r="AI359" s="53"/>
      <c r="AJ359" s="53"/>
      <c r="AK359" s="53"/>
    </row>
    <row r="360" spans="2:37" ht="15.75" customHeight="1" x14ac:dyDescent="0.35">
      <c r="B360" s="53"/>
      <c r="C360" s="53"/>
      <c r="D360" s="53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  <c r="AB360" s="53"/>
      <c r="AC360" s="53"/>
      <c r="AD360" s="53"/>
      <c r="AE360" s="53"/>
      <c r="AF360" s="53"/>
      <c r="AG360" s="53"/>
      <c r="AH360" s="53"/>
      <c r="AI360" s="53"/>
      <c r="AJ360" s="53"/>
      <c r="AK360" s="53"/>
    </row>
    <row r="361" spans="2:37" ht="15.75" customHeight="1" x14ac:dyDescent="0.35">
      <c r="B361" s="53"/>
      <c r="C361" s="53"/>
      <c r="D361" s="53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  <c r="AB361" s="53"/>
      <c r="AC361" s="53"/>
      <c r="AD361" s="53"/>
      <c r="AE361" s="53"/>
      <c r="AF361" s="53"/>
      <c r="AG361" s="53"/>
      <c r="AH361" s="53"/>
      <c r="AI361" s="53"/>
      <c r="AJ361" s="53"/>
      <c r="AK361" s="53"/>
    </row>
    <row r="362" spans="2:37" ht="15.75" customHeight="1" x14ac:dyDescent="0.35">
      <c r="B362" s="53"/>
      <c r="C362" s="53"/>
      <c r="D362" s="53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  <c r="AB362" s="53"/>
      <c r="AC362" s="53"/>
      <c r="AD362" s="53"/>
      <c r="AE362" s="53"/>
      <c r="AF362" s="53"/>
      <c r="AG362" s="53"/>
      <c r="AH362" s="53"/>
      <c r="AI362" s="53"/>
      <c r="AJ362" s="53"/>
      <c r="AK362" s="53"/>
    </row>
    <row r="363" spans="2:37" ht="15.75" customHeight="1" x14ac:dyDescent="0.35">
      <c r="B363" s="53"/>
      <c r="C363" s="53"/>
      <c r="D363" s="53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  <c r="AB363" s="53"/>
      <c r="AC363" s="53"/>
      <c r="AD363" s="53"/>
      <c r="AE363" s="53"/>
      <c r="AF363" s="53"/>
      <c r="AG363" s="53"/>
      <c r="AH363" s="53"/>
      <c r="AI363" s="53"/>
      <c r="AJ363" s="53"/>
      <c r="AK363" s="53"/>
    </row>
    <row r="364" spans="2:37" ht="15.75" customHeight="1" x14ac:dyDescent="0.35">
      <c r="B364" s="53"/>
      <c r="C364" s="53"/>
      <c r="D364" s="53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  <c r="AB364" s="53"/>
      <c r="AC364" s="53"/>
      <c r="AD364" s="53"/>
      <c r="AE364" s="53"/>
      <c r="AF364" s="53"/>
      <c r="AG364" s="53"/>
      <c r="AH364" s="53"/>
      <c r="AI364" s="53"/>
      <c r="AJ364" s="53"/>
      <c r="AK364" s="53"/>
    </row>
    <row r="365" spans="2:37" ht="15.75" customHeight="1" x14ac:dyDescent="0.35">
      <c r="B365" s="53"/>
      <c r="C365" s="53"/>
      <c r="D365" s="53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  <c r="AB365" s="53"/>
      <c r="AC365" s="53"/>
      <c r="AD365" s="53"/>
      <c r="AE365" s="53"/>
      <c r="AF365" s="53"/>
      <c r="AG365" s="53"/>
      <c r="AH365" s="53"/>
      <c r="AI365" s="53"/>
      <c r="AJ365" s="53"/>
      <c r="AK365" s="53"/>
    </row>
    <row r="366" spans="2:37" ht="15.75" customHeight="1" x14ac:dyDescent="0.35">
      <c r="B366" s="53"/>
      <c r="C366" s="53"/>
      <c r="D366" s="53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  <c r="AB366" s="53"/>
      <c r="AC366" s="53"/>
      <c r="AD366" s="53"/>
      <c r="AE366" s="53"/>
      <c r="AF366" s="53"/>
      <c r="AG366" s="53"/>
      <c r="AH366" s="53"/>
      <c r="AI366" s="53"/>
      <c r="AJ366" s="53"/>
      <c r="AK366" s="53"/>
    </row>
    <row r="367" spans="2:37" ht="15.75" customHeight="1" x14ac:dyDescent="0.35">
      <c r="B367" s="53"/>
      <c r="C367" s="53"/>
      <c r="D367" s="53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  <c r="AB367" s="53"/>
      <c r="AC367" s="53"/>
      <c r="AD367" s="53"/>
      <c r="AE367" s="53"/>
      <c r="AF367" s="53"/>
      <c r="AG367" s="53"/>
      <c r="AH367" s="53"/>
      <c r="AI367" s="53"/>
      <c r="AJ367" s="53"/>
      <c r="AK367" s="53"/>
    </row>
    <row r="368" spans="2:37" ht="15.75" customHeight="1" x14ac:dyDescent="0.35">
      <c r="B368" s="53"/>
      <c r="C368" s="53"/>
      <c r="D368" s="53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  <c r="AB368" s="53"/>
      <c r="AC368" s="53"/>
      <c r="AD368" s="53"/>
      <c r="AE368" s="53"/>
      <c r="AF368" s="53"/>
      <c r="AG368" s="53"/>
      <c r="AH368" s="53"/>
      <c r="AI368" s="53"/>
      <c r="AJ368" s="53"/>
      <c r="AK368" s="53"/>
    </row>
    <row r="369" spans="2:37" ht="15.75" customHeight="1" x14ac:dyDescent="0.35">
      <c r="B369" s="53"/>
      <c r="C369" s="53"/>
      <c r="D369" s="53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  <c r="AB369" s="53"/>
      <c r="AC369" s="53"/>
      <c r="AD369" s="53"/>
      <c r="AE369" s="53"/>
      <c r="AF369" s="53"/>
      <c r="AG369" s="53"/>
      <c r="AH369" s="53"/>
      <c r="AI369" s="53"/>
      <c r="AJ369" s="53"/>
      <c r="AK369" s="53"/>
    </row>
    <row r="370" spans="2:37" ht="15.75" customHeight="1" x14ac:dyDescent="0.35">
      <c r="B370" s="53"/>
      <c r="C370" s="53"/>
      <c r="D370" s="53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  <c r="AB370" s="53"/>
      <c r="AC370" s="53"/>
      <c r="AD370" s="53"/>
      <c r="AE370" s="53"/>
      <c r="AF370" s="53"/>
      <c r="AG370" s="53"/>
      <c r="AH370" s="53"/>
      <c r="AI370" s="53"/>
      <c r="AJ370" s="53"/>
      <c r="AK370" s="53"/>
    </row>
    <row r="371" spans="2:37" ht="15.75" customHeight="1" x14ac:dyDescent="0.35">
      <c r="B371" s="53"/>
      <c r="C371" s="53"/>
      <c r="D371" s="53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  <c r="AB371" s="53"/>
      <c r="AC371" s="53"/>
      <c r="AD371" s="53"/>
      <c r="AE371" s="53"/>
      <c r="AF371" s="53"/>
      <c r="AG371" s="53"/>
      <c r="AH371" s="53"/>
      <c r="AI371" s="53"/>
      <c r="AJ371" s="53"/>
      <c r="AK371" s="53"/>
    </row>
    <row r="372" spans="2:37" ht="15.75" customHeight="1" x14ac:dyDescent="0.35">
      <c r="B372" s="53"/>
      <c r="C372" s="53"/>
      <c r="D372" s="53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  <c r="AB372" s="53"/>
      <c r="AC372" s="53"/>
      <c r="AD372" s="53"/>
      <c r="AE372" s="53"/>
      <c r="AF372" s="53"/>
      <c r="AG372" s="53"/>
      <c r="AH372" s="53"/>
      <c r="AI372" s="53"/>
      <c r="AJ372" s="53"/>
      <c r="AK372" s="53"/>
    </row>
    <row r="373" spans="2:37" ht="15.75" customHeight="1" x14ac:dyDescent="0.35">
      <c r="B373" s="53"/>
      <c r="C373" s="53"/>
      <c r="D373" s="53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  <c r="AB373" s="53"/>
      <c r="AC373" s="53"/>
      <c r="AD373" s="53"/>
      <c r="AE373" s="53"/>
      <c r="AF373" s="53"/>
      <c r="AG373" s="53"/>
      <c r="AH373" s="53"/>
      <c r="AI373" s="53"/>
      <c r="AJ373" s="53"/>
      <c r="AK373" s="53"/>
    </row>
    <row r="374" spans="2:37" ht="15.75" customHeight="1" x14ac:dyDescent="0.35">
      <c r="B374" s="53"/>
      <c r="C374" s="53"/>
      <c r="D374" s="53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  <c r="AB374" s="53"/>
      <c r="AC374" s="53"/>
      <c r="AD374" s="53"/>
      <c r="AE374" s="53"/>
      <c r="AF374" s="53"/>
      <c r="AG374" s="53"/>
      <c r="AH374" s="53"/>
      <c r="AI374" s="53"/>
      <c r="AJ374" s="53"/>
      <c r="AK374" s="53"/>
    </row>
    <row r="375" spans="2:37" ht="15.75" customHeight="1" x14ac:dyDescent="0.35">
      <c r="B375" s="53"/>
      <c r="C375" s="53"/>
      <c r="D375" s="53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  <c r="AB375" s="53"/>
      <c r="AC375" s="53"/>
      <c r="AD375" s="53"/>
      <c r="AE375" s="53"/>
      <c r="AF375" s="53"/>
      <c r="AG375" s="53"/>
      <c r="AH375" s="53"/>
      <c r="AI375" s="53"/>
      <c r="AJ375" s="53"/>
      <c r="AK375" s="53"/>
    </row>
    <row r="376" spans="2:37" ht="15.75" customHeight="1" x14ac:dyDescent="0.35">
      <c r="B376" s="53"/>
      <c r="C376" s="53"/>
      <c r="D376" s="53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  <c r="AB376" s="53"/>
      <c r="AC376" s="53"/>
      <c r="AD376" s="53"/>
      <c r="AE376" s="53"/>
      <c r="AF376" s="53"/>
      <c r="AG376" s="53"/>
      <c r="AH376" s="53"/>
      <c r="AI376" s="53"/>
      <c r="AJ376" s="53"/>
      <c r="AK376" s="53"/>
    </row>
    <row r="377" spans="2:37" ht="15.75" customHeight="1" x14ac:dyDescent="0.35">
      <c r="B377" s="53"/>
      <c r="C377" s="53"/>
      <c r="D377" s="53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  <c r="AB377" s="53"/>
      <c r="AC377" s="53"/>
      <c r="AD377" s="53"/>
      <c r="AE377" s="53"/>
      <c r="AF377" s="53"/>
      <c r="AG377" s="53"/>
      <c r="AH377" s="53"/>
      <c r="AI377" s="53"/>
      <c r="AJ377" s="53"/>
      <c r="AK377" s="53"/>
    </row>
    <row r="378" spans="2:37" ht="15.75" customHeight="1" x14ac:dyDescent="0.35">
      <c r="B378" s="53"/>
      <c r="C378" s="53"/>
      <c r="D378" s="53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  <c r="AB378" s="53"/>
      <c r="AC378" s="53"/>
      <c r="AD378" s="53"/>
      <c r="AE378" s="53"/>
      <c r="AF378" s="53"/>
      <c r="AG378" s="53"/>
      <c r="AH378" s="53"/>
      <c r="AI378" s="53"/>
      <c r="AJ378" s="53"/>
      <c r="AK378" s="53"/>
    </row>
    <row r="379" spans="2:37" ht="15.75" customHeight="1" x14ac:dyDescent="0.35">
      <c r="B379" s="53"/>
      <c r="C379" s="53"/>
      <c r="D379" s="53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  <c r="AB379" s="53"/>
      <c r="AC379" s="53"/>
      <c r="AD379" s="53"/>
      <c r="AE379" s="53"/>
      <c r="AF379" s="53"/>
      <c r="AG379" s="53"/>
      <c r="AH379" s="53"/>
      <c r="AI379" s="53"/>
      <c r="AJ379" s="53"/>
      <c r="AK379" s="53"/>
    </row>
    <row r="380" spans="2:37" ht="15.75" customHeight="1" x14ac:dyDescent="0.35">
      <c r="B380" s="53"/>
      <c r="C380" s="53"/>
      <c r="D380" s="53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  <c r="AB380" s="53"/>
      <c r="AC380" s="53"/>
      <c r="AD380" s="53"/>
      <c r="AE380" s="53"/>
      <c r="AF380" s="53"/>
      <c r="AG380" s="53"/>
      <c r="AH380" s="53"/>
      <c r="AI380" s="53"/>
      <c r="AJ380" s="53"/>
      <c r="AK380" s="53"/>
    </row>
    <row r="381" spans="2:37" ht="15.75" customHeight="1" x14ac:dyDescent="0.35">
      <c r="B381" s="53"/>
      <c r="C381" s="53"/>
      <c r="D381" s="53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  <c r="AB381" s="53"/>
      <c r="AC381" s="53"/>
      <c r="AD381" s="53"/>
      <c r="AE381" s="53"/>
      <c r="AF381" s="53"/>
      <c r="AG381" s="53"/>
      <c r="AH381" s="53"/>
      <c r="AI381" s="53"/>
      <c r="AJ381" s="53"/>
      <c r="AK381" s="53"/>
    </row>
    <row r="382" spans="2:37" ht="15.75" customHeight="1" x14ac:dyDescent="0.35">
      <c r="B382" s="53"/>
      <c r="C382" s="53"/>
      <c r="D382" s="53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  <c r="AB382" s="53"/>
      <c r="AC382" s="53"/>
      <c r="AD382" s="53"/>
      <c r="AE382" s="53"/>
      <c r="AF382" s="53"/>
      <c r="AG382" s="53"/>
      <c r="AH382" s="53"/>
      <c r="AI382" s="53"/>
      <c r="AJ382" s="53"/>
      <c r="AK382" s="53"/>
    </row>
    <row r="383" spans="2:37" ht="15.75" customHeight="1" x14ac:dyDescent="0.35">
      <c r="B383" s="53"/>
      <c r="C383" s="53"/>
      <c r="D383" s="53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  <c r="AB383" s="53"/>
      <c r="AC383" s="53"/>
      <c r="AD383" s="53"/>
      <c r="AE383" s="53"/>
      <c r="AF383" s="53"/>
      <c r="AG383" s="53"/>
      <c r="AH383" s="53"/>
      <c r="AI383" s="53"/>
      <c r="AJ383" s="53"/>
      <c r="AK383" s="53"/>
    </row>
    <row r="384" spans="2:37" ht="15.75" customHeight="1" x14ac:dyDescent="0.35">
      <c r="B384" s="53"/>
      <c r="C384" s="53"/>
      <c r="D384" s="53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  <c r="AB384" s="53"/>
      <c r="AC384" s="53"/>
      <c r="AD384" s="53"/>
      <c r="AE384" s="53"/>
      <c r="AF384" s="53"/>
      <c r="AG384" s="53"/>
      <c r="AH384" s="53"/>
      <c r="AI384" s="53"/>
      <c r="AJ384" s="53"/>
      <c r="AK384" s="53"/>
    </row>
    <row r="385" spans="2:37" ht="15.75" customHeight="1" x14ac:dyDescent="0.35">
      <c r="B385" s="53"/>
      <c r="C385" s="53"/>
      <c r="D385" s="53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  <c r="AB385" s="53"/>
      <c r="AC385" s="53"/>
      <c r="AD385" s="53"/>
      <c r="AE385" s="53"/>
      <c r="AF385" s="53"/>
      <c r="AG385" s="53"/>
      <c r="AH385" s="53"/>
      <c r="AI385" s="53"/>
      <c r="AJ385" s="53"/>
      <c r="AK385" s="53"/>
    </row>
    <row r="386" spans="2:37" ht="15.75" customHeight="1" x14ac:dyDescent="0.35">
      <c r="B386" s="53"/>
      <c r="C386" s="53"/>
      <c r="D386" s="53"/>
      <c r="E386" s="53"/>
      <c r="F386" s="53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  <c r="AB386" s="53"/>
      <c r="AC386" s="53"/>
      <c r="AD386" s="53"/>
      <c r="AE386" s="53"/>
      <c r="AF386" s="53"/>
      <c r="AG386" s="53"/>
      <c r="AH386" s="53"/>
      <c r="AI386" s="53"/>
      <c r="AJ386" s="53"/>
      <c r="AK386" s="53"/>
    </row>
    <row r="387" spans="2:37" ht="15.75" customHeight="1" x14ac:dyDescent="0.35">
      <c r="B387" s="53"/>
      <c r="C387" s="53"/>
      <c r="D387" s="53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  <c r="AB387" s="53"/>
      <c r="AC387" s="53"/>
      <c r="AD387" s="53"/>
      <c r="AE387" s="53"/>
      <c r="AF387" s="53"/>
      <c r="AG387" s="53"/>
      <c r="AH387" s="53"/>
      <c r="AI387" s="53"/>
      <c r="AJ387" s="53"/>
      <c r="AK387" s="53"/>
    </row>
    <row r="388" spans="2:37" ht="15.75" customHeight="1" x14ac:dyDescent="0.35">
      <c r="B388" s="53"/>
      <c r="C388" s="53"/>
      <c r="D388" s="53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  <c r="AB388" s="53"/>
      <c r="AC388" s="53"/>
      <c r="AD388" s="53"/>
      <c r="AE388" s="53"/>
      <c r="AF388" s="53"/>
      <c r="AG388" s="53"/>
      <c r="AH388" s="53"/>
      <c r="AI388" s="53"/>
      <c r="AJ388" s="53"/>
      <c r="AK388" s="53"/>
    </row>
    <row r="389" spans="2:37" ht="15.75" customHeight="1" x14ac:dyDescent="0.35">
      <c r="B389" s="53"/>
      <c r="C389" s="53"/>
      <c r="D389" s="53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  <c r="AB389" s="53"/>
      <c r="AC389" s="53"/>
      <c r="AD389" s="53"/>
      <c r="AE389" s="53"/>
      <c r="AF389" s="53"/>
      <c r="AG389" s="53"/>
      <c r="AH389" s="53"/>
      <c r="AI389" s="53"/>
      <c r="AJ389" s="53"/>
      <c r="AK389" s="53"/>
    </row>
    <row r="390" spans="2:37" ht="15.75" customHeight="1" x14ac:dyDescent="0.35">
      <c r="B390" s="53"/>
      <c r="C390" s="53"/>
      <c r="D390" s="53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  <c r="AB390" s="53"/>
      <c r="AC390" s="53"/>
      <c r="AD390" s="53"/>
      <c r="AE390" s="53"/>
      <c r="AF390" s="53"/>
      <c r="AG390" s="53"/>
      <c r="AH390" s="53"/>
      <c r="AI390" s="53"/>
      <c r="AJ390" s="53"/>
      <c r="AK390" s="53"/>
    </row>
    <row r="391" spans="2:37" ht="15.75" customHeight="1" x14ac:dyDescent="0.35">
      <c r="B391" s="53"/>
      <c r="C391" s="53"/>
      <c r="D391" s="53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  <c r="AB391" s="53"/>
      <c r="AC391" s="53"/>
      <c r="AD391" s="53"/>
      <c r="AE391" s="53"/>
      <c r="AF391" s="53"/>
      <c r="AG391" s="53"/>
      <c r="AH391" s="53"/>
      <c r="AI391" s="53"/>
      <c r="AJ391" s="53"/>
      <c r="AK391" s="53"/>
    </row>
    <row r="392" spans="2:37" ht="15.75" customHeight="1" x14ac:dyDescent="0.35">
      <c r="B392" s="53"/>
      <c r="C392" s="53"/>
      <c r="D392" s="53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  <c r="AB392" s="53"/>
      <c r="AC392" s="53"/>
      <c r="AD392" s="53"/>
      <c r="AE392" s="53"/>
      <c r="AF392" s="53"/>
      <c r="AG392" s="53"/>
      <c r="AH392" s="53"/>
      <c r="AI392" s="53"/>
      <c r="AJ392" s="53"/>
      <c r="AK392" s="53"/>
    </row>
    <row r="393" spans="2:37" ht="15.75" customHeight="1" x14ac:dyDescent="0.35">
      <c r="B393" s="53"/>
      <c r="C393" s="53"/>
      <c r="D393" s="53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  <c r="AB393" s="53"/>
      <c r="AC393" s="53"/>
      <c r="AD393" s="53"/>
      <c r="AE393" s="53"/>
      <c r="AF393" s="53"/>
      <c r="AG393" s="53"/>
      <c r="AH393" s="53"/>
      <c r="AI393" s="53"/>
      <c r="AJ393" s="53"/>
      <c r="AK393" s="53"/>
    </row>
    <row r="394" spans="2:37" ht="15.75" customHeight="1" x14ac:dyDescent="0.35">
      <c r="B394" s="53"/>
      <c r="C394" s="53"/>
      <c r="D394" s="53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  <c r="AB394" s="53"/>
      <c r="AC394" s="53"/>
      <c r="AD394" s="53"/>
      <c r="AE394" s="53"/>
      <c r="AF394" s="53"/>
      <c r="AG394" s="53"/>
      <c r="AH394" s="53"/>
      <c r="AI394" s="53"/>
      <c r="AJ394" s="53"/>
      <c r="AK394" s="53"/>
    </row>
    <row r="395" spans="2:37" ht="15.75" customHeight="1" x14ac:dyDescent="0.35">
      <c r="B395" s="53"/>
      <c r="C395" s="53"/>
      <c r="D395" s="53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  <c r="AB395" s="53"/>
      <c r="AC395" s="53"/>
      <c r="AD395" s="53"/>
      <c r="AE395" s="53"/>
      <c r="AF395" s="53"/>
      <c r="AG395" s="53"/>
      <c r="AH395" s="53"/>
      <c r="AI395" s="53"/>
      <c r="AJ395" s="53"/>
      <c r="AK395" s="53"/>
    </row>
    <row r="396" spans="2:37" ht="15.75" customHeight="1" x14ac:dyDescent="0.35">
      <c r="B396" s="53"/>
      <c r="C396" s="53"/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  <c r="AB396" s="53"/>
      <c r="AC396" s="53"/>
      <c r="AD396" s="53"/>
      <c r="AE396" s="53"/>
      <c r="AF396" s="53"/>
      <c r="AG396" s="53"/>
      <c r="AH396" s="53"/>
      <c r="AI396" s="53"/>
      <c r="AJ396" s="53"/>
      <c r="AK396" s="53"/>
    </row>
    <row r="397" spans="2:37" ht="15.75" customHeight="1" x14ac:dyDescent="0.35">
      <c r="B397" s="53"/>
      <c r="C397" s="53"/>
      <c r="D397" s="53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  <c r="AB397" s="53"/>
      <c r="AC397" s="53"/>
      <c r="AD397" s="53"/>
      <c r="AE397" s="53"/>
      <c r="AF397" s="53"/>
      <c r="AG397" s="53"/>
      <c r="AH397" s="53"/>
      <c r="AI397" s="53"/>
      <c r="AJ397" s="53"/>
      <c r="AK397" s="53"/>
    </row>
    <row r="398" spans="2:37" ht="15.75" customHeight="1" x14ac:dyDescent="0.35">
      <c r="B398" s="53"/>
      <c r="C398" s="53"/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  <c r="AB398" s="53"/>
      <c r="AC398" s="53"/>
      <c r="AD398" s="53"/>
      <c r="AE398" s="53"/>
      <c r="AF398" s="53"/>
      <c r="AG398" s="53"/>
      <c r="AH398" s="53"/>
      <c r="AI398" s="53"/>
      <c r="AJ398" s="53"/>
      <c r="AK398" s="53"/>
    </row>
    <row r="399" spans="2:37" ht="15.75" customHeight="1" x14ac:dyDescent="0.35">
      <c r="B399" s="53"/>
      <c r="C399" s="53"/>
      <c r="D399" s="53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  <c r="AB399" s="53"/>
      <c r="AC399" s="53"/>
      <c r="AD399" s="53"/>
      <c r="AE399" s="53"/>
      <c r="AF399" s="53"/>
      <c r="AG399" s="53"/>
      <c r="AH399" s="53"/>
      <c r="AI399" s="53"/>
      <c r="AJ399" s="53"/>
      <c r="AK399" s="53"/>
    </row>
    <row r="400" spans="2:37" ht="15.75" customHeight="1" x14ac:dyDescent="0.35">
      <c r="B400" s="53"/>
      <c r="C400" s="53"/>
      <c r="D400" s="53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  <c r="AB400" s="53"/>
      <c r="AC400" s="53"/>
      <c r="AD400" s="53"/>
      <c r="AE400" s="53"/>
      <c r="AF400" s="53"/>
      <c r="AG400" s="53"/>
      <c r="AH400" s="53"/>
      <c r="AI400" s="53"/>
      <c r="AJ400" s="53"/>
      <c r="AK400" s="53"/>
    </row>
    <row r="401" spans="2:37" ht="15.75" customHeight="1" x14ac:dyDescent="0.35">
      <c r="B401" s="53"/>
      <c r="C401" s="53"/>
      <c r="D401" s="53"/>
      <c r="E401" s="53"/>
      <c r="F401" s="53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  <c r="AB401" s="53"/>
      <c r="AC401" s="53"/>
      <c r="AD401" s="53"/>
      <c r="AE401" s="53"/>
      <c r="AF401" s="53"/>
      <c r="AG401" s="53"/>
      <c r="AH401" s="53"/>
      <c r="AI401" s="53"/>
      <c r="AJ401" s="53"/>
      <c r="AK401" s="53"/>
    </row>
    <row r="402" spans="2:37" ht="15.75" customHeight="1" x14ac:dyDescent="0.35">
      <c r="B402" s="53"/>
      <c r="C402" s="53"/>
      <c r="D402" s="53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  <c r="AB402" s="53"/>
      <c r="AC402" s="53"/>
      <c r="AD402" s="53"/>
      <c r="AE402" s="53"/>
      <c r="AF402" s="53"/>
      <c r="AG402" s="53"/>
      <c r="AH402" s="53"/>
      <c r="AI402" s="53"/>
      <c r="AJ402" s="53"/>
      <c r="AK402" s="53"/>
    </row>
    <row r="403" spans="2:37" ht="15.75" customHeight="1" x14ac:dyDescent="0.35">
      <c r="B403" s="53"/>
      <c r="C403" s="53"/>
      <c r="D403" s="53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  <c r="AB403" s="53"/>
      <c r="AC403" s="53"/>
      <c r="AD403" s="53"/>
      <c r="AE403" s="53"/>
      <c r="AF403" s="53"/>
      <c r="AG403" s="53"/>
      <c r="AH403" s="53"/>
      <c r="AI403" s="53"/>
      <c r="AJ403" s="53"/>
      <c r="AK403" s="53"/>
    </row>
    <row r="404" spans="2:37" ht="15.75" customHeight="1" x14ac:dyDescent="0.35">
      <c r="B404" s="53"/>
      <c r="C404" s="53"/>
      <c r="D404" s="53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  <c r="AB404" s="53"/>
      <c r="AC404" s="53"/>
      <c r="AD404" s="53"/>
      <c r="AE404" s="53"/>
      <c r="AF404" s="53"/>
      <c r="AG404" s="53"/>
      <c r="AH404" s="53"/>
      <c r="AI404" s="53"/>
      <c r="AJ404" s="53"/>
      <c r="AK404" s="53"/>
    </row>
    <row r="405" spans="2:37" ht="15.75" customHeight="1" x14ac:dyDescent="0.35">
      <c r="B405" s="53"/>
      <c r="C405" s="53"/>
      <c r="D405" s="53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  <c r="AB405" s="53"/>
      <c r="AC405" s="53"/>
      <c r="AD405" s="53"/>
      <c r="AE405" s="53"/>
      <c r="AF405" s="53"/>
      <c r="AG405" s="53"/>
      <c r="AH405" s="53"/>
      <c r="AI405" s="53"/>
      <c r="AJ405" s="53"/>
      <c r="AK405" s="53"/>
    </row>
    <row r="406" spans="2:37" ht="15.75" customHeight="1" x14ac:dyDescent="0.35">
      <c r="B406" s="53"/>
      <c r="C406" s="53"/>
      <c r="D406" s="53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  <c r="AB406" s="53"/>
      <c r="AC406" s="53"/>
      <c r="AD406" s="53"/>
      <c r="AE406" s="53"/>
      <c r="AF406" s="53"/>
      <c r="AG406" s="53"/>
      <c r="AH406" s="53"/>
      <c r="AI406" s="53"/>
      <c r="AJ406" s="53"/>
      <c r="AK406" s="53"/>
    </row>
    <row r="407" spans="2:37" ht="15.75" customHeight="1" x14ac:dyDescent="0.35">
      <c r="B407" s="53"/>
      <c r="C407" s="53"/>
      <c r="D407" s="53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  <c r="AB407" s="53"/>
      <c r="AC407" s="53"/>
      <c r="AD407" s="53"/>
      <c r="AE407" s="53"/>
      <c r="AF407" s="53"/>
      <c r="AG407" s="53"/>
      <c r="AH407" s="53"/>
      <c r="AI407" s="53"/>
      <c r="AJ407" s="53"/>
      <c r="AK407" s="53"/>
    </row>
    <row r="408" spans="2:37" ht="15.75" customHeight="1" x14ac:dyDescent="0.35">
      <c r="B408" s="53"/>
      <c r="C408" s="53"/>
      <c r="D408" s="53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  <c r="AB408" s="53"/>
      <c r="AC408" s="53"/>
      <c r="AD408" s="53"/>
      <c r="AE408" s="53"/>
      <c r="AF408" s="53"/>
      <c r="AG408" s="53"/>
      <c r="AH408" s="53"/>
      <c r="AI408" s="53"/>
      <c r="AJ408" s="53"/>
      <c r="AK408" s="53"/>
    </row>
    <row r="409" spans="2:37" ht="15.75" customHeight="1" x14ac:dyDescent="0.35">
      <c r="B409" s="53"/>
      <c r="C409" s="53"/>
      <c r="D409" s="53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  <c r="AB409" s="53"/>
      <c r="AC409" s="53"/>
      <c r="AD409" s="53"/>
      <c r="AE409" s="53"/>
      <c r="AF409" s="53"/>
      <c r="AG409" s="53"/>
      <c r="AH409" s="53"/>
      <c r="AI409" s="53"/>
      <c r="AJ409" s="53"/>
      <c r="AK409" s="53"/>
    </row>
    <row r="410" spans="2:37" ht="15.75" customHeight="1" x14ac:dyDescent="0.35">
      <c r="B410" s="53"/>
      <c r="C410" s="53"/>
      <c r="D410" s="53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  <c r="AB410" s="53"/>
      <c r="AC410" s="53"/>
      <c r="AD410" s="53"/>
      <c r="AE410" s="53"/>
      <c r="AF410" s="53"/>
      <c r="AG410" s="53"/>
      <c r="AH410" s="53"/>
      <c r="AI410" s="53"/>
      <c r="AJ410" s="53"/>
      <c r="AK410" s="53"/>
    </row>
    <row r="411" spans="2:37" ht="15.75" customHeight="1" x14ac:dyDescent="0.35">
      <c r="B411" s="53"/>
      <c r="C411" s="53"/>
      <c r="D411" s="53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  <c r="AB411" s="53"/>
      <c r="AC411" s="53"/>
      <c r="AD411" s="53"/>
      <c r="AE411" s="53"/>
      <c r="AF411" s="53"/>
      <c r="AG411" s="53"/>
      <c r="AH411" s="53"/>
      <c r="AI411" s="53"/>
      <c r="AJ411" s="53"/>
      <c r="AK411" s="53"/>
    </row>
    <row r="412" spans="2:37" ht="15.75" customHeight="1" x14ac:dyDescent="0.35">
      <c r="B412" s="53"/>
      <c r="C412" s="53"/>
      <c r="D412" s="53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  <c r="AB412" s="53"/>
      <c r="AC412" s="53"/>
      <c r="AD412" s="53"/>
      <c r="AE412" s="53"/>
      <c r="AF412" s="53"/>
      <c r="AG412" s="53"/>
      <c r="AH412" s="53"/>
      <c r="AI412" s="53"/>
      <c r="AJ412" s="53"/>
      <c r="AK412" s="53"/>
    </row>
    <row r="413" spans="2:37" ht="15.75" customHeight="1" x14ac:dyDescent="0.35">
      <c r="B413" s="53"/>
      <c r="C413" s="53"/>
      <c r="D413" s="53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  <c r="AB413" s="53"/>
      <c r="AC413" s="53"/>
      <c r="AD413" s="53"/>
      <c r="AE413" s="53"/>
      <c r="AF413" s="53"/>
      <c r="AG413" s="53"/>
      <c r="AH413" s="53"/>
      <c r="AI413" s="53"/>
      <c r="AJ413" s="53"/>
      <c r="AK413" s="53"/>
    </row>
    <row r="414" spans="2:37" ht="15.75" customHeight="1" x14ac:dyDescent="0.35">
      <c r="B414" s="53"/>
      <c r="C414" s="53"/>
      <c r="D414" s="53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  <c r="AB414" s="53"/>
      <c r="AC414" s="53"/>
      <c r="AD414" s="53"/>
      <c r="AE414" s="53"/>
      <c r="AF414" s="53"/>
      <c r="AG414" s="53"/>
      <c r="AH414" s="53"/>
      <c r="AI414" s="53"/>
      <c r="AJ414" s="53"/>
      <c r="AK414" s="53"/>
    </row>
    <row r="415" spans="2:37" ht="15.75" customHeight="1" x14ac:dyDescent="0.35">
      <c r="B415" s="53"/>
      <c r="C415" s="53"/>
      <c r="D415" s="53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  <c r="AB415" s="53"/>
      <c r="AC415" s="53"/>
      <c r="AD415" s="53"/>
      <c r="AE415" s="53"/>
      <c r="AF415" s="53"/>
      <c r="AG415" s="53"/>
      <c r="AH415" s="53"/>
      <c r="AI415" s="53"/>
      <c r="AJ415" s="53"/>
      <c r="AK415" s="53"/>
    </row>
    <row r="416" spans="2:37" ht="15.75" customHeight="1" x14ac:dyDescent="0.35">
      <c r="B416" s="53"/>
      <c r="C416" s="53"/>
      <c r="D416" s="53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  <c r="AB416" s="53"/>
      <c r="AC416" s="53"/>
      <c r="AD416" s="53"/>
      <c r="AE416" s="53"/>
      <c r="AF416" s="53"/>
      <c r="AG416" s="53"/>
      <c r="AH416" s="53"/>
      <c r="AI416" s="53"/>
      <c r="AJ416" s="53"/>
      <c r="AK416" s="53"/>
    </row>
    <row r="417" spans="2:37" ht="15.75" customHeight="1" x14ac:dyDescent="0.35">
      <c r="B417" s="53"/>
      <c r="C417" s="53"/>
      <c r="D417" s="53"/>
      <c r="E417" s="53"/>
      <c r="F417" s="53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  <c r="AB417" s="53"/>
      <c r="AC417" s="53"/>
      <c r="AD417" s="53"/>
      <c r="AE417" s="53"/>
      <c r="AF417" s="53"/>
      <c r="AG417" s="53"/>
      <c r="AH417" s="53"/>
      <c r="AI417" s="53"/>
      <c r="AJ417" s="53"/>
      <c r="AK417" s="53"/>
    </row>
    <row r="418" spans="2:37" ht="15.75" customHeight="1" x14ac:dyDescent="0.35">
      <c r="B418" s="53"/>
      <c r="C418" s="53"/>
      <c r="D418" s="53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  <c r="AB418" s="53"/>
      <c r="AC418" s="53"/>
      <c r="AD418" s="53"/>
      <c r="AE418" s="53"/>
      <c r="AF418" s="53"/>
      <c r="AG418" s="53"/>
      <c r="AH418" s="53"/>
      <c r="AI418" s="53"/>
      <c r="AJ418" s="53"/>
      <c r="AK418" s="53"/>
    </row>
    <row r="419" spans="2:37" ht="15.75" customHeight="1" x14ac:dyDescent="0.35">
      <c r="B419" s="53"/>
      <c r="C419" s="53"/>
      <c r="D419" s="53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  <c r="AB419" s="53"/>
      <c r="AC419" s="53"/>
      <c r="AD419" s="53"/>
      <c r="AE419" s="53"/>
      <c r="AF419" s="53"/>
      <c r="AG419" s="53"/>
      <c r="AH419" s="53"/>
      <c r="AI419" s="53"/>
      <c r="AJ419" s="53"/>
      <c r="AK419" s="53"/>
    </row>
    <row r="420" spans="2:37" ht="15.75" customHeight="1" x14ac:dyDescent="0.35">
      <c r="B420" s="53"/>
      <c r="C420" s="53"/>
      <c r="D420" s="53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  <c r="AB420" s="53"/>
      <c r="AC420" s="53"/>
      <c r="AD420" s="53"/>
      <c r="AE420" s="53"/>
      <c r="AF420" s="53"/>
      <c r="AG420" s="53"/>
      <c r="AH420" s="53"/>
      <c r="AI420" s="53"/>
      <c r="AJ420" s="53"/>
      <c r="AK420" s="53"/>
    </row>
    <row r="421" spans="2:37" ht="15.75" customHeight="1" x14ac:dyDescent="0.35">
      <c r="B421" s="53"/>
      <c r="C421" s="53"/>
      <c r="D421" s="53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  <c r="AB421" s="53"/>
      <c r="AC421" s="53"/>
      <c r="AD421" s="53"/>
      <c r="AE421" s="53"/>
      <c r="AF421" s="53"/>
      <c r="AG421" s="53"/>
      <c r="AH421" s="53"/>
      <c r="AI421" s="53"/>
      <c r="AJ421" s="53"/>
      <c r="AK421" s="53"/>
    </row>
    <row r="422" spans="2:37" ht="15.75" customHeight="1" x14ac:dyDescent="0.35">
      <c r="B422" s="53"/>
      <c r="C422" s="53"/>
      <c r="D422" s="53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  <c r="AB422" s="53"/>
      <c r="AC422" s="53"/>
      <c r="AD422" s="53"/>
      <c r="AE422" s="53"/>
      <c r="AF422" s="53"/>
      <c r="AG422" s="53"/>
      <c r="AH422" s="53"/>
      <c r="AI422" s="53"/>
      <c r="AJ422" s="53"/>
      <c r="AK422" s="53"/>
    </row>
    <row r="423" spans="2:37" ht="15.75" customHeight="1" x14ac:dyDescent="0.35">
      <c r="B423" s="53"/>
      <c r="C423" s="53"/>
      <c r="D423" s="53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  <c r="AB423" s="53"/>
      <c r="AC423" s="53"/>
      <c r="AD423" s="53"/>
      <c r="AE423" s="53"/>
      <c r="AF423" s="53"/>
      <c r="AG423" s="53"/>
      <c r="AH423" s="53"/>
      <c r="AI423" s="53"/>
      <c r="AJ423" s="53"/>
      <c r="AK423" s="53"/>
    </row>
    <row r="424" spans="2:37" ht="15.75" customHeight="1" x14ac:dyDescent="0.35">
      <c r="B424" s="53"/>
      <c r="C424" s="53"/>
      <c r="D424" s="53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  <c r="AB424" s="53"/>
      <c r="AC424" s="53"/>
      <c r="AD424" s="53"/>
      <c r="AE424" s="53"/>
      <c r="AF424" s="53"/>
      <c r="AG424" s="53"/>
      <c r="AH424" s="53"/>
      <c r="AI424" s="53"/>
      <c r="AJ424" s="53"/>
      <c r="AK424" s="53"/>
    </row>
    <row r="425" spans="2:37" ht="15.75" customHeight="1" x14ac:dyDescent="0.35">
      <c r="B425" s="53"/>
      <c r="C425" s="53"/>
      <c r="D425" s="53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  <c r="AB425" s="53"/>
      <c r="AC425" s="53"/>
      <c r="AD425" s="53"/>
      <c r="AE425" s="53"/>
      <c r="AF425" s="53"/>
      <c r="AG425" s="53"/>
      <c r="AH425" s="53"/>
      <c r="AI425" s="53"/>
      <c r="AJ425" s="53"/>
      <c r="AK425" s="53"/>
    </row>
    <row r="426" spans="2:37" ht="15.75" customHeight="1" x14ac:dyDescent="0.35">
      <c r="B426" s="53"/>
      <c r="C426" s="53"/>
      <c r="D426" s="53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  <c r="AB426" s="53"/>
      <c r="AC426" s="53"/>
      <c r="AD426" s="53"/>
      <c r="AE426" s="53"/>
      <c r="AF426" s="53"/>
      <c r="AG426" s="53"/>
      <c r="AH426" s="53"/>
      <c r="AI426" s="53"/>
      <c r="AJ426" s="53"/>
      <c r="AK426" s="53"/>
    </row>
    <row r="427" spans="2:37" ht="15.75" customHeight="1" x14ac:dyDescent="0.35">
      <c r="B427" s="53"/>
      <c r="C427" s="53"/>
      <c r="D427" s="53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  <c r="AB427" s="53"/>
      <c r="AC427" s="53"/>
      <c r="AD427" s="53"/>
      <c r="AE427" s="53"/>
      <c r="AF427" s="53"/>
      <c r="AG427" s="53"/>
      <c r="AH427" s="53"/>
      <c r="AI427" s="53"/>
      <c r="AJ427" s="53"/>
      <c r="AK427" s="53"/>
    </row>
    <row r="428" spans="2:37" ht="15.75" customHeight="1" x14ac:dyDescent="0.35">
      <c r="B428" s="53"/>
      <c r="C428" s="53"/>
      <c r="D428" s="53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  <c r="AB428" s="53"/>
      <c r="AC428" s="53"/>
      <c r="AD428" s="53"/>
      <c r="AE428" s="53"/>
      <c r="AF428" s="53"/>
      <c r="AG428" s="53"/>
      <c r="AH428" s="53"/>
      <c r="AI428" s="53"/>
      <c r="AJ428" s="53"/>
      <c r="AK428" s="53"/>
    </row>
    <row r="429" spans="2:37" ht="15.75" customHeight="1" x14ac:dyDescent="0.35">
      <c r="B429" s="53"/>
      <c r="C429" s="53"/>
      <c r="D429" s="53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  <c r="AB429" s="53"/>
      <c r="AC429" s="53"/>
      <c r="AD429" s="53"/>
      <c r="AE429" s="53"/>
      <c r="AF429" s="53"/>
      <c r="AG429" s="53"/>
      <c r="AH429" s="53"/>
      <c r="AI429" s="53"/>
      <c r="AJ429" s="53"/>
      <c r="AK429" s="53"/>
    </row>
    <row r="430" spans="2:37" ht="15.75" customHeight="1" x14ac:dyDescent="0.35">
      <c r="B430" s="53"/>
      <c r="C430" s="53"/>
      <c r="D430" s="53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  <c r="AB430" s="53"/>
      <c r="AC430" s="53"/>
      <c r="AD430" s="53"/>
      <c r="AE430" s="53"/>
      <c r="AF430" s="53"/>
      <c r="AG430" s="53"/>
      <c r="AH430" s="53"/>
      <c r="AI430" s="53"/>
      <c r="AJ430" s="53"/>
      <c r="AK430" s="53"/>
    </row>
    <row r="431" spans="2:37" ht="15.75" customHeight="1" x14ac:dyDescent="0.35">
      <c r="B431" s="53"/>
      <c r="C431" s="53"/>
      <c r="D431" s="53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  <c r="AB431" s="53"/>
      <c r="AC431" s="53"/>
      <c r="AD431" s="53"/>
      <c r="AE431" s="53"/>
      <c r="AF431" s="53"/>
      <c r="AG431" s="53"/>
      <c r="AH431" s="53"/>
      <c r="AI431" s="53"/>
      <c r="AJ431" s="53"/>
      <c r="AK431" s="53"/>
    </row>
    <row r="432" spans="2:37" ht="15.75" customHeight="1" x14ac:dyDescent="0.35">
      <c r="B432" s="53"/>
      <c r="C432" s="53"/>
      <c r="D432" s="53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  <c r="AB432" s="53"/>
      <c r="AC432" s="53"/>
      <c r="AD432" s="53"/>
      <c r="AE432" s="53"/>
      <c r="AF432" s="53"/>
      <c r="AG432" s="53"/>
      <c r="AH432" s="53"/>
      <c r="AI432" s="53"/>
      <c r="AJ432" s="53"/>
      <c r="AK432" s="53"/>
    </row>
    <row r="433" spans="2:37" ht="15.75" customHeight="1" x14ac:dyDescent="0.35">
      <c r="B433" s="53"/>
      <c r="C433" s="53"/>
      <c r="D433" s="53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  <c r="AB433" s="53"/>
      <c r="AC433" s="53"/>
      <c r="AD433" s="53"/>
      <c r="AE433" s="53"/>
      <c r="AF433" s="53"/>
      <c r="AG433" s="53"/>
      <c r="AH433" s="53"/>
      <c r="AI433" s="53"/>
      <c r="AJ433" s="53"/>
      <c r="AK433" s="53"/>
    </row>
    <row r="434" spans="2:37" ht="15.75" customHeight="1" x14ac:dyDescent="0.35">
      <c r="B434" s="53"/>
      <c r="C434" s="53"/>
      <c r="D434" s="53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  <c r="AB434" s="53"/>
      <c r="AC434" s="53"/>
      <c r="AD434" s="53"/>
      <c r="AE434" s="53"/>
      <c r="AF434" s="53"/>
      <c r="AG434" s="53"/>
      <c r="AH434" s="53"/>
      <c r="AI434" s="53"/>
      <c r="AJ434" s="53"/>
      <c r="AK434" s="53"/>
    </row>
    <row r="435" spans="2:37" ht="15.75" customHeight="1" x14ac:dyDescent="0.35">
      <c r="B435" s="53"/>
      <c r="C435" s="53"/>
      <c r="D435" s="53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  <c r="AB435" s="53"/>
      <c r="AC435" s="53"/>
      <c r="AD435" s="53"/>
      <c r="AE435" s="53"/>
      <c r="AF435" s="53"/>
      <c r="AG435" s="53"/>
      <c r="AH435" s="53"/>
      <c r="AI435" s="53"/>
      <c r="AJ435" s="53"/>
      <c r="AK435" s="53"/>
    </row>
    <row r="436" spans="2:37" ht="15.75" customHeight="1" x14ac:dyDescent="0.35">
      <c r="B436" s="53"/>
      <c r="C436" s="53"/>
      <c r="D436" s="53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  <c r="AB436" s="53"/>
      <c r="AC436" s="53"/>
      <c r="AD436" s="53"/>
      <c r="AE436" s="53"/>
      <c r="AF436" s="53"/>
      <c r="AG436" s="53"/>
      <c r="AH436" s="53"/>
      <c r="AI436" s="53"/>
      <c r="AJ436" s="53"/>
      <c r="AK436" s="53"/>
    </row>
    <row r="437" spans="2:37" ht="15.75" customHeight="1" x14ac:dyDescent="0.35">
      <c r="B437" s="53"/>
      <c r="C437" s="53"/>
      <c r="D437" s="53"/>
      <c r="E437" s="53"/>
      <c r="F437" s="53"/>
      <c r="G437" s="53"/>
      <c r="H437" s="53"/>
      <c r="I437" s="53"/>
      <c r="J437" s="53"/>
      <c r="K437" s="53"/>
      <c r="L437" s="53"/>
      <c r="M437" s="53"/>
      <c r="N437" s="53"/>
      <c r="O437" s="53"/>
      <c r="P437" s="53"/>
      <c r="Q437" s="53"/>
      <c r="R437" s="53"/>
      <c r="S437" s="53"/>
      <c r="T437" s="53"/>
      <c r="U437" s="53"/>
      <c r="V437" s="53"/>
      <c r="W437" s="53"/>
      <c r="X437" s="53"/>
      <c r="Y437" s="53"/>
      <c r="Z437" s="53"/>
      <c r="AA437" s="53"/>
      <c r="AB437" s="53"/>
      <c r="AC437" s="53"/>
      <c r="AD437" s="53"/>
      <c r="AE437" s="53"/>
      <c r="AF437" s="53"/>
      <c r="AG437" s="53"/>
      <c r="AH437" s="53"/>
      <c r="AI437" s="53"/>
      <c r="AJ437" s="53"/>
      <c r="AK437" s="53"/>
    </row>
    <row r="438" spans="2:37" ht="15.75" customHeight="1" x14ac:dyDescent="0.35">
      <c r="B438" s="53"/>
      <c r="C438" s="53"/>
      <c r="D438" s="53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  <c r="AB438" s="53"/>
      <c r="AC438" s="53"/>
      <c r="AD438" s="53"/>
      <c r="AE438" s="53"/>
      <c r="AF438" s="53"/>
      <c r="AG438" s="53"/>
      <c r="AH438" s="53"/>
      <c r="AI438" s="53"/>
      <c r="AJ438" s="53"/>
      <c r="AK438" s="53"/>
    </row>
    <row r="439" spans="2:37" ht="15.75" customHeight="1" x14ac:dyDescent="0.35">
      <c r="B439" s="53"/>
      <c r="C439" s="53"/>
      <c r="D439" s="53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  <c r="AB439" s="53"/>
      <c r="AC439" s="53"/>
      <c r="AD439" s="53"/>
      <c r="AE439" s="53"/>
      <c r="AF439" s="53"/>
      <c r="AG439" s="53"/>
      <c r="AH439" s="53"/>
      <c r="AI439" s="53"/>
      <c r="AJ439" s="53"/>
      <c r="AK439" s="53"/>
    </row>
    <row r="440" spans="2:37" ht="15.75" customHeight="1" x14ac:dyDescent="0.35">
      <c r="B440" s="53"/>
      <c r="C440" s="53"/>
      <c r="D440" s="53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  <c r="AB440" s="53"/>
      <c r="AC440" s="53"/>
      <c r="AD440" s="53"/>
      <c r="AE440" s="53"/>
      <c r="AF440" s="53"/>
      <c r="AG440" s="53"/>
      <c r="AH440" s="53"/>
      <c r="AI440" s="53"/>
      <c r="AJ440" s="53"/>
      <c r="AK440" s="53"/>
    </row>
    <row r="441" spans="2:37" ht="15.75" customHeight="1" x14ac:dyDescent="0.35">
      <c r="B441" s="53"/>
      <c r="C441" s="53"/>
      <c r="D441" s="53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  <c r="AB441" s="53"/>
      <c r="AC441" s="53"/>
      <c r="AD441" s="53"/>
      <c r="AE441" s="53"/>
      <c r="AF441" s="53"/>
      <c r="AG441" s="53"/>
      <c r="AH441" s="53"/>
      <c r="AI441" s="53"/>
      <c r="AJ441" s="53"/>
      <c r="AK441" s="53"/>
    </row>
    <row r="442" spans="2:37" ht="15.75" customHeight="1" x14ac:dyDescent="0.35">
      <c r="B442" s="53"/>
      <c r="C442" s="53"/>
      <c r="D442" s="53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  <c r="AB442" s="53"/>
      <c r="AC442" s="53"/>
      <c r="AD442" s="53"/>
      <c r="AE442" s="53"/>
      <c r="AF442" s="53"/>
      <c r="AG442" s="53"/>
      <c r="AH442" s="53"/>
      <c r="AI442" s="53"/>
      <c r="AJ442" s="53"/>
      <c r="AK442" s="53"/>
    </row>
    <row r="443" spans="2:37" ht="15.75" customHeight="1" x14ac:dyDescent="0.35">
      <c r="B443" s="53"/>
      <c r="C443" s="53"/>
      <c r="D443" s="53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  <c r="AB443" s="53"/>
      <c r="AC443" s="53"/>
      <c r="AD443" s="53"/>
      <c r="AE443" s="53"/>
      <c r="AF443" s="53"/>
      <c r="AG443" s="53"/>
      <c r="AH443" s="53"/>
      <c r="AI443" s="53"/>
      <c r="AJ443" s="53"/>
      <c r="AK443" s="53"/>
    </row>
    <row r="444" spans="2:37" ht="15.75" customHeight="1" x14ac:dyDescent="0.35">
      <c r="B444" s="53"/>
      <c r="C444" s="53"/>
      <c r="D444" s="53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  <c r="AB444" s="53"/>
      <c r="AC444" s="53"/>
      <c r="AD444" s="53"/>
      <c r="AE444" s="53"/>
      <c r="AF444" s="53"/>
      <c r="AG444" s="53"/>
      <c r="AH444" s="53"/>
      <c r="AI444" s="53"/>
      <c r="AJ444" s="53"/>
      <c r="AK444" s="53"/>
    </row>
    <row r="445" spans="2:37" ht="15.75" customHeight="1" x14ac:dyDescent="0.35">
      <c r="B445" s="53"/>
      <c r="C445" s="53"/>
      <c r="D445" s="53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  <c r="AB445" s="53"/>
      <c r="AC445" s="53"/>
      <c r="AD445" s="53"/>
      <c r="AE445" s="53"/>
      <c r="AF445" s="53"/>
      <c r="AG445" s="53"/>
      <c r="AH445" s="53"/>
      <c r="AI445" s="53"/>
      <c r="AJ445" s="53"/>
      <c r="AK445" s="53"/>
    </row>
    <row r="446" spans="2:37" ht="15.75" customHeight="1" x14ac:dyDescent="0.35">
      <c r="B446" s="53"/>
      <c r="C446" s="53"/>
      <c r="D446" s="53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  <c r="AB446" s="53"/>
      <c r="AC446" s="53"/>
      <c r="AD446" s="53"/>
      <c r="AE446" s="53"/>
      <c r="AF446" s="53"/>
      <c r="AG446" s="53"/>
      <c r="AH446" s="53"/>
      <c r="AI446" s="53"/>
      <c r="AJ446" s="53"/>
      <c r="AK446" s="53"/>
    </row>
    <row r="447" spans="2:37" ht="15.75" customHeight="1" x14ac:dyDescent="0.35">
      <c r="B447" s="53"/>
      <c r="C447" s="53"/>
      <c r="D447" s="53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  <c r="AB447" s="53"/>
      <c r="AC447" s="53"/>
      <c r="AD447" s="53"/>
      <c r="AE447" s="53"/>
      <c r="AF447" s="53"/>
      <c r="AG447" s="53"/>
      <c r="AH447" s="53"/>
      <c r="AI447" s="53"/>
      <c r="AJ447" s="53"/>
      <c r="AK447" s="53"/>
    </row>
    <row r="448" spans="2:37" ht="15.75" customHeight="1" x14ac:dyDescent="0.35">
      <c r="B448" s="53"/>
      <c r="C448" s="53"/>
      <c r="D448" s="53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  <c r="AB448" s="53"/>
      <c r="AC448" s="53"/>
      <c r="AD448" s="53"/>
      <c r="AE448" s="53"/>
      <c r="AF448" s="53"/>
      <c r="AG448" s="53"/>
      <c r="AH448" s="53"/>
      <c r="AI448" s="53"/>
      <c r="AJ448" s="53"/>
      <c r="AK448" s="53"/>
    </row>
    <row r="449" spans="2:37" ht="15.75" customHeight="1" x14ac:dyDescent="0.35">
      <c r="B449" s="53"/>
      <c r="C449" s="53"/>
      <c r="D449" s="53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  <c r="AB449" s="53"/>
      <c r="AC449" s="53"/>
      <c r="AD449" s="53"/>
      <c r="AE449" s="53"/>
      <c r="AF449" s="53"/>
      <c r="AG449" s="53"/>
      <c r="AH449" s="53"/>
      <c r="AI449" s="53"/>
      <c r="AJ449" s="53"/>
      <c r="AK449" s="53"/>
    </row>
    <row r="450" spans="2:37" ht="15.75" customHeight="1" x14ac:dyDescent="0.35">
      <c r="B450" s="53"/>
      <c r="C450" s="53"/>
      <c r="D450" s="53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  <c r="AB450" s="53"/>
      <c r="AC450" s="53"/>
      <c r="AD450" s="53"/>
      <c r="AE450" s="53"/>
      <c r="AF450" s="53"/>
      <c r="AG450" s="53"/>
      <c r="AH450" s="53"/>
      <c r="AI450" s="53"/>
      <c r="AJ450" s="53"/>
      <c r="AK450" s="53"/>
    </row>
    <row r="451" spans="2:37" ht="15.75" customHeight="1" x14ac:dyDescent="0.35">
      <c r="B451" s="53"/>
      <c r="C451" s="53"/>
      <c r="D451" s="53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  <c r="AB451" s="53"/>
      <c r="AC451" s="53"/>
      <c r="AD451" s="53"/>
      <c r="AE451" s="53"/>
      <c r="AF451" s="53"/>
      <c r="AG451" s="53"/>
      <c r="AH451" s="53"/>
      <c r="AI451" s="53"/>
      <c r="AJ451" s="53"/>
      <c r="AK451" s="53"/>
    </row>
    <row r="452" spans="2:37" ht="15.75" customHeight="1" x14ac:dyDescent="0.35">
      <c r="B452" s="53"/>
      <c r="C452" s="53"/>
      <c r="D452" s="53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  <c r="AB452" s="53"/>
      <c r="AC452" s="53"/>
      <c r="AD452" s="53"/>
      <c r="AE452" s="53"/>
      <c r="AF452" s="53"/>
      <c r="AG452" s="53"/>
      <c r="AH452" s="53"/>
      <c r="AI452" s="53"/>
      <c r="AJ452" s="53"/>
      <c r="AK452" s="53"/>
    </row>
    <row r="453" spans="2:37" ht="15.75" customHeight="1" x14ac:dyDescent="0.35">
      <c r="B453" s="53"/>
      <c r="C453" s="53"/>
      <c r="D453" s="53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  <c r="AB453" s="53"/>
      <c r="AC453" s="53"/>
      <c r="AD453" s="53"/>
      <c r="AE453" s="53"/>
      <c r="AF453" s="53"/>
      <c r="AG453" s="53"/>
      <c r="AH453" s="53"/>
      <c r="AI453" s="53"/>
      <c r="AJ453" s="53"/>
      <c r="AK453" s="53"/>
    </row>
    <row r="454" spans="2:37" ht="15.75" customHeight="1" x14ac:dyDescent="0.35">
      <c r="B454" s="53"/>
      <c r="C454" s="53"/>
      <c r="D454" s="53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  <c r="AB454" s="53"/>
      <c r="AC454" s="53"/>
      <c r="AD454" s="53"/>
      <c r="AE454" s="53"/>
      <c r="AF454" s="53"/>
      <c r="AG454" s="53"/>
      <c r="AH454" s="53"/>
      <c r="AI454" s="53"/>
      <c r="AJ454" s="53"/>
      <c r="AK454" s="53"/>
    </row>
    <row r="455" spans="2:37" ht="15.75" customHeight="1" x14ac:dyDescent="0.35">
      <c r="B455" s="53"/>
      <c r="C455" s="53"/>
      <c r="D455" s="53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  <c r="AB455" s="53"/>
      <c r="AC455" s="53"/>
      <c r="AD455" s="53"/>
      <c r="AE455" s="53"/>
      <c r="AF455" s="53"/>
      <c r="AG455" s="53"/>
      <c r="AH455" s="53"/>
      <c r="AI455" s="53"/>
      <c r="AJ455" s="53"/>
      <c r="AK455" s="53"/>
    </row>
    <row r="456" spans="2:37" ht="15.75" customHeight="1" x14ac:dyDescent="0.35">
      <c r="B456" s="53"/>
      <c r="C456" s="53"/>
      <c r="D456" s="53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  <c r="AB456" s="53"/>
      <c r="AC456" s="53"/>
      <c r="AD456" s="53"/>
      <c r="AE456" s="53"/>
      <c r="AF456" s="53"/>
      <c r="AG456" s="53"/>
      <c r="AH456" s="53"/>
      <c r="AI456" s="53"/>
      <c r="AJ456" s="53"/>
      <c r="AK456" s="53"/>
    </row>
    <row r="457" spans="2:37" ht="15.75" customHeight="1" x14ac:dyDescent="0.35">
      <c r="B457" s="53"/>
      <c r="C457" s="53"/>
      <c r="D457" s="53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  <c r="AB457" s="53"/>
      <c r="AC457" s="53"/>
      <c r="AD457" s="53"/>
      <c r="AE457" s="53"/>
      <c r="AF457" s="53"/>
      <c r="AG457" s="53"/>
      <c r="AH457" s="53"/>
      <c r="AI457" s="53"/>
      <c r="AJ457" s="53"/>
      <c r="AK457" s="53"/>
    </row>
    <row r="458" spans="2:37" ht="15.75" customHeight="1" x14ac:dyDescent="0.35">
      <c r="B458" s="53"/>
      <c r="C458" s="53"/>
      <c r="D458" s="53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  <c r="AB458" s="53"/>
      <c r="AC458" s="53"/>
      <c r="AD458" s="53"/>
      <c r="AE458" s="53"/>
      <c r="AF458" s="53"/>
      <c r="AG458" s="53"/>
      <c r="AH458" s="53"/>
      <c r="AI458" s="53"/>
      <c r="AJ458" s="53"/>
      <c r="AK458" s="53"/>
    </row>
    <row r="459" spans="2:37" ht="15.75" customHeight="1" x14ac:dyDescent="0.35">
      <c r="B459" s="53"/>
      <c r="C459" s="53"/>
      <c r="D459" s="53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  <c r="AB459" s="53"/>
      <c r="AC459" s="53"/>
      <c r="AD459" s="53"/>
      <c r="AE459" s="53"/>
      <c r="AF459" s="53"/>
      <c r="AG459" s="53"/>
      <c r="AH459" s="53"/>
      <c r="AI459" s="53"/>
      <c r="AJ459" s="53"/>
      <c r="AK459" s="53"/>
    </row>
    <row r="460" spans="2:37" ht="15.75" customHeight="1" x14ac:dyDescent="0.35">
      <c r="B460" s="53"/>
      <c r="C460" s="53"/>
      <c r="D460" s="53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  <c r="AB460" s="53"/>
      <c r="AC460" s="53"/>
      <c r="AD460" s="53"/>
      <c r="AE460" s="53"/>
      <c r="AF460" s="53"/>
      <c r="AG460" s="53"/>
      <c r="AH460" s="53"/>
      <c r="AI460" s="53"/>
      <c r="AJ460" s="53"/>
      <c r="AK460" s="53"/>
    </row>
    <row r="461" spans="2:37" ht="15.75" customHeight="1" x14ac:dyDescent="0.35">
      <c r="B461" s="53"/>
      <c r="C461" s="53"/>
      <c r="D461" s="53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  <c r="AB461" s="53"/>
      <c r="AC461" s="53"/>
      <c r="AD461" s="53"/>
      <c r="AE461" s="53"/>
      <c r="AF461" s="53"/>
      <c r="AG461" s="53"/>
      <c r="AH461" s="53"/>
      <c r="AI461" s="53"/>
      <c r="AJ461" s="53"/>
      <c r="AK461" s="53"/>
    </row>
    <row r="462" spans="2:37" ht="15.75" customHeight="1" x14ac:dyDescent="0.35">
      <c r="B462" s="53"/>
      <c r="C462" s="53"/>
      <c r="D462" s="53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  <c r="AB462" s="53"/>
      <c r="AC462" s="53"/>
      <c r="AD462" s="53"/>
      <c r="AE462" s="53"/>
      <c r="AF462" s="53"/>
      <c r="AG462" s="53"/>
      <c r="AH462" s="53"/>
      <c r="AI462" s="53"/>
      <c r="AJ462" s="53"/>
      <c r="AK462" s="53"/>
    </row>
    <row r="463" spans="2:37" ht="15.75" customHeight="1" x14ac:dyDescent="0.35">
      <c r="B463" s="53"/>
      <c r="C463" s="53"/>
      <c r="D463" s="53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  <c r="AB463" s="53"/>
      <c r="AC463" s="53"/>
      <c r="AD463" s="53"/>
      <c r="AE463" s="53"/>
      <c r="AF463" s="53"/>
      <c r="AG463" s="53"/>
      <c r="AH463" s="53"/>
      <c r="AI463" s="53"/>
      <c r="AJ463" s="53"/>
      <c r="AK463" s="53"/>
    </row>
    <row r="464" spans="2:37" ht="15.75" customHeight="1" x14ac:dyDescent="0.35">
      <c r="B464" s="53"/>
      <c r="C464" s="53"/>
      <c r="D464" s="53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  <c r="AB464" s="53"/>
      <c r="AC464" s="53"/>
      <c r="AD464" s="53"/>
      <c r="AE464" s="53"/>
      <c r="AF464" s="53"/>
      <c r="AG464" s="53"/>
      <c r="AH464" s="53"/>
      <c r="AI464" s="53"/>
      <c r="AJ464" s="53"/>
      <c r="AK464" s="53"/>
    </row>
    <row r="465" spans="2:37" ht="15.75" customHeight="1" x14ac:dyDescent="0.35">
      <c r="B465" s="53"/>
      <c r="C465" s="53"/>
      <c r="D465" s="53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  <c r="AB465" s="53"/>
      <c r="AC465" s="53"/>
      <c r="AD465" s="53"/>
      <c r="AE465" s="53"/>
      <c r="AF465" s="53"/>
      <c r="AG465" s="53"/>
      <c r="AH465" s="53"/>
      <c r="AI465" s="53"/>
      <c r="AJ465" s="53"/>
      <c r="AK465" s="53"/>
    </row>
    <row r="466" spans="2:37" ht="15.75" customHeight="1" x14ac:dyDescent="0.35">
      <c r="B466" s="53"/>
      <c r="C466" s="53"/>
      <c r="D466" s="53"/>
      <c r="E466" s="53"/>
      <c r="F466" s="53"/>
      <c r="G466" s="53"/>
      <c r="H466" s="53"/>
      <c r="I466" s="53"/>
      <c r="J466" s="53"/>
      <c r="K466" s="53"/>
      <c r="L466" s="53"/>
      <c r="M466" s="53"/>
      <c r="N466" s="53"/>
      <c r="O466" s="53"/>
      <c r="P466" s="53"/>
      <c r="Q466" s="53"/>
      <c r="R466" s="53"/>
      <c r="S466" s="53"/>
      <c r="T466" s="53"/>
      <c r="U466" s="53"/>
      <c r="V466" s="53"/>
      <c r="W466" s="53"/>
      <c r="X466" s="53"/>
      <c r="Y466" s="53"/>
      <c r="Z466" s="53"/>
      <c r="AA466" s="53"/>
      <c r="AB466" s="53"/>
      <c r="AC466" s="53"/>
      <c r="AD466" s="53"/>
      <c r="AE466" s="53"/>
      <c r="AF466" s="53"/>
      <c r="AG466" s="53"/>
      <c r="AH466" s="53"/>
      <c r="AI466" s="53"/>
      <c r="AJ466" s="53"/>
      <c r="AK466" s="53"/>
    </row>
    <row r="467" spans="2:37" ht="15.75" customHeight="1" x14ac:dyDescent="0.35">
      <c r="B467" s="53"/>
      <c r="C467" s="53"/>
      <c r="D467" s="53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  <c r="AB467" s="53"/>
      <c r="AC467" s="53"/>
      <c r="AD467" s="53"/>
      <c r="AE467" s="53"/>
      <c r="AF467" s="53"/>
      <c r="AG467" s="53"/>
      <c r="AH467" s="53"/>
      <c r="AI467" s="53"/>
      <c r="AJ467" s="53"/>
      <c r="AK467" s="53"/>
    </row>
    <row r="468" spans="2:37" ht="15.75" customHeight="1" x14ac:dyDescent="0.35">
      <c r="B468" s="53"/>
      <c r="C468" s="53"/>
      <c r="D468" s="53"/>
      <c r="E468" s="53"/>
      <c r="F468" s="53"/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  <c r="AB468" s="53"/>
      <c r="AC468" s="53"/>
      <c r="AD468" s="53"/>
      <c r="AE468" s="53"/>
      <c r="AF468" s="53"/>
      <c r="AG468" s="53"/>
      <c r="AH468" s="53"/>
      <c r="AI468" s="53"/>
      <c r="AJ468" s="53"/>
      <c r="AK468" s="53"/>
    </row>
    <row r="469" spans="2:37" ht="15.75" customHeight="1" x14ac:dyDescent="0.35">
      <c r="B469" s="53"/>
      <c r="C469" s="53"/>
      <c r="D469" s="53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  <c r="AB469" s="53"/>
      <c r="AC469" s="53"/>
      <c r="AD469" s="53"/>
      <c r="AE469" s="53"/>
      <c r="AF469" s="53"/>
      <c r="AG469" s="53"/>
      <c r="AH469" s="53"/>
      <c r="AI469" s="53"/>
      <c r="AJ469" s="53"/>
      <c r="AK469" s="53"/>
    </row>
    <row r="470" spans="2:37" ht="15.75" customHeight="1" x14ac:dyDescent="0.35">
      <c r="B470" s="53"/>
      <c r="C470" s="53"/>
      <c r="D470" s="53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  <c r="AB470" s="53"/>
      <c r="AC470" s="53"/>
      <c r="AD470" s="53"/>
      <c r="AE470" s="53"/>
      <c r="AF470" s="53"/>
      <c r="AG470" s="53"/>
      <c r="AH470" s="53"/>
      <c r="AI470" s="53"/>
      <c r="AJ470" s="53"/>
      <c r="AK470" s="53"/>
    </row>
    <row r="471" spans="2:37" ht="15.75" customHeight="1" x14ac:dyDescent="0.35">
      <c r="B471" s="53"/>
      <c r="C471" s="53"/>
      <c r="D471" s="53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  <c r="AB471" s="53"/>
      <c r="AC471" s="53"/>
      <c r="AD471" s="53"/>
      <c r="AE471" s="53"/>
      <c r="AF471" s="53"/>
      <c r="AG471" s="53"/>
      <c r="AH471" s="53"/>
      <c r="AI471" s="53"/>
      <c r="AJ471" s="53"/>
      <c r="AK471" s="53"/>
    </row>
    <row r="472" spans="2:37" ht="15.75" customHeight="1" x14ac:dyDescent="0.35">
      <c r="B472" s="53"/>
      <c r="C472" s="53"/>
      <c r="D472" s="53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  <c r="AB472" s="53"/>
      <c r="AC472" s="53"/>
      <c r="AD472" s="53"/>
      <c r="AE472" s="53"/>
      <c r="AF472" s="53"/>
      <c r="AG472" s="53"/>
      <c r="AH472" s="53"/>
      <c r="AI472" s="53"/>
      <c r="AJ472" s="53"/>
      <c r="AK472" s="53"/>
    </row>
    <row r="473" spans="2:37" ht="15.75" customHeight="1" x14ac:dyDescent="0.35">
      <c r="B473" s="53"/>
      <c r="C473" s="53"/>
      <c r="D473" s="53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  <c r="AB473" s="53"/>
      <c r="AC473" s="53"/>
      <c r="AD473" s="53"/>
      <c r="AE473" s="53"/>
      <c r="AF473" s="53"/>
      <c r="AG473" s="53"/>
      <c r="AH473" s="53"/>
      <c r="AI473" s="53"/>
      <c r="AJ473" s="53"/>
      <c r="AK473" s="53"/>
    </row>
    <row r="474" spans="2:37" ht="15.75" customHeight="1" x14ac:dyDescent="0.35">
      <c r="B474" s="53"/>
      <c r="C474" s="53"/>
      <c r="D474" s="53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  <c r="AB474" s="53"/>
      <c r="AC474" s="53"/>
      <c r="AD474" s="53"/>
      <c r="AE474" s="53"/>
      <c r="AF474" s="53"/>
      <c r="AG474" s="53"/>
      <c r="AH474" s="53"/>
      <c r="AI474" s="53"/>
      <c r="AJ474" s="53"/>
      <c r="AK474" s="53"/>
    </row>
    <row r="475" spans="2:37" ht="15.75" customHeight="1" x14ac:dyDescent="0.35">
      <c r="B475" s="53"/>
      <c r="C475" s="53"/>
      <c r="D475" s="53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  <c r="AB475" s="53"/>
      <c r="AC475" s="53"/>
      <c r="AD475" s="53"/>
      <c r="AE475" s="53"/>
      <c r="AF475" s="53"/>
      <c r="AG475" s="53"/>
      <c r="AH475" s="53"/>
      <c r="AI475" s="53"/>
      <c r="AJ475" s="53"/>
      <c r="AK475" s="53"/>
    </row>
    <row r="476" spans="2:37" ht="15.75" customHeight="1" x14ac:dyDescent="0.35">
      <c r="B476" s="53"/>
      <c r="C476" s="53"/>
      <c r="D476" s="53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  <c r="AB476" s="53"/>
      <c r="AC476" s="53"/>
      <c r="AD476" s="53"/>
      <c r="AE476" s="53"/>
      <c r="AF476" s="53"/>
      <c r="AG476" s="53"/>
      <c r="AH476" s="53"/>
      <c r="AI476" s="53"/>
      <c r="AJ476" s="53"/>
      <c r="AK476" s="53"/>
    </row>
    <row r="477" spans="2:37" ht="15.75" customHeight="1" x14ac:dyDescent="0.35">
      <c r="B477" s="53"/>
      <c r="C477" s="53"/>
      <c r="D477" s="53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  <c r="AB477" s="53"/>
      <c r="AC477" s="53"/>
      <c r="AD477" s="53"/>
      <c r="AE477" s="53"/>
      <c r="AF477" s="53"/>
      <c r="AG477" s="53"/>
      <c r="AH477" s="53"/>
      <c r="AI477" s="53"/>
      <c r="AJ477" s="53"/>
      <c r="AK477" s="53"/>
    </row>
    <row r="478" spans="2:37" ht="15.75" customHeight="1" x14ac:dyDescent="0.35">
      <c r="B478" s="53"/>
      <c r="C478" s="53"/>
      <c r="D478" s="53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  <c r="AB478" s="53"/>
      <c r="AC478" s="53"/>
      <c r="AD478" s="53"/>
      <c r="AE478" s="53"/>
      <c r="AF478" s="53"/>
      <c r="AG478" s="53"/>
      <c r="AH478" s="53"/>
      <c r="AI478" s="53"/>
      <c r="AJ478" s="53"/>
      <c r="AK478" s="53"/>
    </row>
    <row r="479" spans="2:37" ht="15.75" customHeight="1" x14ac:dyDescent="0.35">
      <c r="B479" s="53"/>
      <c r="C479" s="53"/>
      <c r="D479" s="53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  <c r="AB479" s="53"/>
      <c r="AC479" s="53"/>
      <c r="AD479" s="53"/>
      <c r="AE479" s="53"/>
      <c r="AF479" s="53"/>
      <c r="AG479" s="53"/>
      <c r="AH479" s="53"/>
      <c r="AI479" s="53"/>
      <c r="AJ479" s="53"/>
      <c r="AK479" s="53"/>
    </row>
    <row r="480" spans="2:37" ht="15.75" customHeight="1" x14ac:dyDescent="0.35">
      <c r="B480" s="53"/>
      <c r="C480" s="53"/>
      <c r="D480" s="53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  <c r="AB480" s="53"/>
      <c r="AC480" s="53"/>
      <c r="AD480" s="53"/>
      <c r="AE480" s="53"/>
      <c r="AF480" s="53"/>
      <c r="AG480" s="53"/>
      <c r="AH480" s="53"/>
      <c r="AI480" s="53"/>
      <c r="AJ480" s="53"/>
      <c r="AK480" s="53"/>
    </row>
    <row r="481" spans="2:37" ht="15.75" customHeight="1" x14ac:dyDescent="0.35">
      <c r="B481" s="53"/>
      <c r="C481" s="53"/>
      <c r="D481" s="53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  <c r="AB481" s="53"/>
      <c r="AC481" s="53"/>
      <c r="AD481" s="53"/>
      <c r="AE481" s="53"/>
      <c r="AF481" s="53"/>
      <c r="AG481" s="53"/>
      <c r="AH481" s="53"/>
      <c r="AI481" s="53"/>
      <c r="AJ481" s="53"/>
      <c r="AK481" s="53"/>
    </row>
    <row r="482" spans="2:37" ht="15.75" customHeight="1" x14ac:dyDescent="0.35">
      <c r="B482" s="53"/>
      <c r="C482" s="53"/>
      <c r="D482" s="53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  <c r="AB482" s="53"/>
      <c r="AC482" s="53"/>
      <c r="AD482" s="53"/>
      <c r="AE482" s="53"/>
      <c r="AF482" s="53"/>
      <c r="AG482" s="53"/>
      <c r="AH482" s="53"/>
      <c r="AI482" s="53"/>
      <c r="AJ482" s="53"/>
      <c r="AK482" s="53"/>
    </row>
    <row r="483" spans="2:37" ht="15.75" customHeight="1" x14ac:dyDescent="0.35">
      <c r="B483" s="53"/>
      <c r="C483" s="53"/>
      <c r="D483" s="53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  <c r="AB483" s="53"/>
      <c r="AC483" s="53"/>
      <c r="AD483" s="53"/>
      <c r="AE483" s="53"/>
      <c r="AF483" s="53"/>
      <c r="AG483" s="53"/>
      <c r="AH483" s="53"/>
      <c r="AI483" s="53"/>
      <c r="AJ483" s="53"/>
      <c r="AK483" s="53"/>
    </row>
    <row r="484" spans="2:37" ht="15.75" customHeight="1" x14ac:dyDescent="0.35">
      <c r="B484" s="53"/>
      <c r="C484" s="53"/>
      <c r="D484" s="53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  <c r="AB484" s="53"/>
      <c r="AC484" s="53"/>
      <c r="AD484" s="53"/>
      <c r="AE484" s="53"/>
      <c r="AF484" s="53"/>
      <c r="AG484" s="53"/>
      <c r="AH484" s="53"/>
      <c r="AI484" s="53"/>
      <c r="AJ484" s="53"/>
      <c r="AK484" s="53"/>
    </row>
    <row r="485" spans="2:37" ht="15.75" customHeight="1" x14ac:dyDescent="0.35">
      <c r="B485" s="53"/>
      <c r="C485" s="53"/>
      <c r="D485" s="53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  <c r="AB485" s="53"/>
      <c r="AC485" s="53"/>
      <c r="AD485" s="53"/>
      <c r="AE485" s="53"/>
      <c r="AF485" s="53"/>
      <c r="AG485" s="53"/>
      <c r="AH485" s="53"/>
      <c r="AI485" s="53"/>
      <c r="AJ485" s="53"/>
      <c r="AK485" s="53"/>
    </row>
    <row r="486" spans="2:37" ht="15.75" customHeight="1" x14ac:dyDescent="0.35">
      <c r="B486" s="53"/>
      <c r="C486" s="53"/>
      <c r="D486" s="53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  <c r="AB486" s="53"/>
      <c r="AC486" s="53"/>
      <c r="AD486" s="53"/>
      <c r="AE486" s="53"/>
      <c r="AF486" s="53"/>
      <c r="AG486" s="53"/>
      <c r="AH486" s="53"/>
      <c r="AI486" s="53"/>
      <c r="AJ486" s="53"/>
      <c r="AK486" s="53"/>
    </row>
    <row r="487" spans="2:37" ht="15.75" customHeight="1" x14ac:dyDescent="0.35">
      <c r="B487" s="53"/>
      <c r="C487" s="53"/>
      <c r="D487" s="53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  <c r="AB487" s="53"/>
      <c r="AC487" s="53"/>
      <c r="AD487" s="53"/>
      <c r="AE487" s="53"/>
      <c r="AF487" s="53"/>
      <c r="AG487" s="53"/>
      <c r="AH487" s="53"/>
      <c r="AI487" s="53"/>
      <c r="AJ487" s="53"/>
      <c r="AK487" s="53"/>
    </row>
    <row r="488" spans="2:37" ht="15.75" customHeight="1" x14ac:dyDescent="0.35">
      <c r="B488" s="53"/>
      <c r="C488" s="53"/>
      <c r="D488" s="53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  <c r="AB488" s="53"/>
      <c r="AC488" s="53"/>
      <c r="AD488" s="53"/>
      <c r="AE488" s="53"/>
      <c r="AF488" s="53"/>
      <c r="AG488" s="53"/>
      <c r="AH488" s="53"/>
      <c r="AI488" s="53"/>
      <c r="AJ488" s="53"/>
      <c r="AK488" s="53"/>
    </row>
    <row r="489" spans="2:37" ht="15.75" customHeight="1" x14ac:dyDescent="0.35">
      <c r="B489" s="53"/>
      <c r="C489" s="53"/>
      <c r="D489" s="53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  <c r="AB489" s="53"/>
      <c r="AC489" s="53"/>
      <c r="AD489" s="53"/>
      <c r="AE489" s="53"/>
      <c r="AF489" s="53"/>
      <c r="AG489" s="53"/>
      <c r="AH489" s="53"/>
      <c r="AI489" s="53"/>
      <c r="AJ489" s="53"/>
      <c r="AK489" s="53"/>
    </row>
    <row r="490" spans="2:37" ht="15.75" customHeight="1" x14ac:dyDescent="0.35">
      <c r="B490" s="53"/>
      <c r="C490" s="53"/>
      <c r="D490" s="53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  <c r="AB490" s="53"/>
      <c r="AC490" s="53"/>
      <c r="AD490" s="53"/>
      <c r="AE490" s="53"/>
      <c r="AF490" s="53"/>
      <c r="AG490" s="53"/>
      <c r="AH490" s="53"/>
      <c r="AI490" s="53"/>
      <c r="AJ490" s="53"/>
      <c r="AK490" s="53"/>
    </row>
    <row r="491" spans="2:37" ht="15.75" customHeight="1" x14ac:dyDescent="0.35">
      <c r="B491" s="53"/>
      <c r="C491" s="53"/>
      <c r="D491" s="53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  <c r="AB491" s="53"/>
      <c r="AC491" s="53"/>
      <c r="AD491" s="53"/>
      <c r="AE491" s="53"/>
      <c r="AF491" s="53"/>
      <c r="AG491" s="53"/>
      <c r="AH491" s="53"/>
      <c r="AI491" s="53"/>
      <c r="AJ491" s="53"/>
      <c r="AK491" s="53"/>
    </row>
    <row r="492" spans="2:37" ht="15.75" customHeight="1" x14ac:dyDescent="0.35">
      <c r="B492" s="53"/>
      <c r="C492" s="53"/>
      <c r="D492" s="53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  <c r="AB492" s="53"/>
      <c r="AC492" s="53"/>
      <c r="AD492" s="53"/>
      <c r="AE492" s="53"/>
      <c r="AF492" s="53"/>
      <c r="AG492" s="53"/>
      <c r="AH492" s="53"/>
      <c r="AI492" s="53"/>
      <c r="AJ492" s="53"/>
      <c r="AK492" s="53"/>
    </row>
    <row r="493" spans="2:37" ht="15.75" customHeight="1" x14ac:dyDescent="0.35">
      <c r="B493" s="53"/>
      <c r="C493" s="53"/>
      <c r="D493" s="53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  <c r="AB493" s="53"/>
      <c r="AC493" s="53"/>
      <c r="AD493" s="53"/>
      <c r="AE493" s="53"/>
      <c r="AF493" s="53"/>
      <c r="AG493" s="53"/>
      <c r="AH493" s="53"/>
      <c r="AI493" s="53"/>
      <c r="AJ493" s="53"/>
      <c r="AK493" s="53"/>
    </row>
    <row r="494" spans="2:37" ht="15.75" customHeight="1" x14ac:dyDescent="0.35">
      <c r="B494" s="53"/>
      <c r="C494" s="53"/>
      <c r="D494" s="53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  <c r="AB494" s="53"/>
      <c r="AC494" s="53"/>
      <c r="AD494" s="53"/>
      <c r="AE494" s="53"/>
      <c r="AF494" s="53"/>
      <c r="AG494" s="53"/>
      <c r="AH494" s="53"/>
      <c r="AI494" s="53"/>
      <c r="AJ494" s="53"/>
      <c r="AK494" s="53"/>
    </row>
    <row r="495" spans="2:37" ht="15.75" customHeight="1" x14ac:dyDescent="0.35">
      <c r="B495" s="53"/>
      <c r="C495" s="53"/>
      <c r="D495" s="53"/>
      <c r="E495" s="53"/>
      <c r="F495" s="53"/>
      <c r="G495" s="53"/>
      <c r="H495" s="53"/>
      <c r="I495" s="53"/>
      <c r="J495" s="53"/>
      <c r="K495" s="53"/>
      <c r="L495" s="53"/>
      <c r="M495" s="53"/>
      <c r="N495" s="53"/>
      <c r="O495" s="53"/>
      <c r="P495" s="53"/>
      <c r="Q495" s="53"/>
      <c r="R495" s="53"/>
      <c r="S495" s="53"/>
      <c r="T495" s="53"/>
      <c r="U495" s="53"/>
      <c r="V495" s="53"/>
      <c r="W495" s="53"/>
      <c r="X495" s="53"/>
      <c r="Y495" s="53"/>
      <c r="Z495" s="53"/>
      <c r="AA495" s="53"/>
      <c r="AB495" s="53"/>
      <c r="AC495" s="53"/>
      <c r="AD495" s="53"/>
      <c r="AE495" s="53"/>
      <c r="AF495" s="53"/>
      <c r="AG495" s="53"/>
      <c r="AH495" s="53"/>
      <c r="AI495" s="53"/>
      <c r="AJ495" s="53"/>
      <c r="AK495" s="53"/>
    </row>
    <row r="496" spans="2:37" ht="15.75" customHeight="1" x14ac:dyDescent="0.35">
      <c r="B496" s="53"/>
      <c r="C496" s="53"/>
      <c r="D496" s="53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  <c r="AB496" s="53"/>
      <c r="AC496" s="53"/>
      <c r="AD496" s="53"/>
      <c r="AE496" s="53"/>
      <c r="AF496" s="53"/>
      <c r="AG496" s="53"/>
      <c r="AH496" s="53"/>
      <c r="AI496" s="53"/>
      <c r="AJ496" s="53"/>
      <c r="AK496" s="53"/>
    </row>
    <row r="497" spans="2:37" ht="15.75" customHeight="1" x14ac:dyDescent="0.35">
      <c r="B497" s="53"/>
      <c r="C497" s="53"/>
      <c r="D497" s="53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  <c r="AB497" s="53"/>
      <c r="AC497" s="53"/>
      <c r="AD497" s="53"/>
      <c r="AE497" s="53"/>
      <c r="AF497" s="53"/>
      <c r="AG497" s="53"/>
      <c r="AH497" s="53"/>
      <c r="AI497" s="53"/>
      <c r="AJ497" s="53"/>
      <c r="AK497" s="53"/>
    </row>
    <row r="498" spans="2:37" ht="15.75" customHeight="1" x14ac:dyDescent="0.35">
      <c r="B498" s="53"/>
      <c r="C498" s="53"/>
      <c r="D498" s="53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  <c r="AB498" s="53"/>
      <c r="AC498" s="53"/>
      <c r="AD498" s="53"/>
      <c r="AE498" s="53"/>
      <c r="AF498" s="53"/>
      <c r="AG498" s="53"/>
      <c r="AH498" s="53"/>
      <c r="AI498" s="53"/>
      <c r="AJ498" s="53"/>
      <c r="AK498" s="53"/>
    </row>
    <row r="499" spans="2:37" ht="15.75" customHeight="1" x14ac:dyDescent="0.35">
      <c r="B499" s="53"/>
      <c r="C499" s="53"/>
      <c r="D499" s="53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  <c r="AB499" s="53"/>
      <c r="AC499" s="53"/>
      <c r="AD499" s="53"/>
      <c r="AE499" s="53"/>
      <c r="AF499" s="53"/>
      <c r="AG499" s="53"/>
      <c r="AH499" s="53"/>
      <c r="AI499" s="53"/>
      <c r="AJ499" s="53"/>
      <c r="AK499" s="53"/>
    </row>
    <row r="500" spans="2:37" ht="15.75" customHeight="1" x14ac:dyDescent="0.35">
      <c r="B500" s="53"/>
      <c r="C500" s="53"/>
      <c r="D500" s="53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  <c r="AB500" s="53"/>
      <c r="AC500" s="53"/>
      <c r="AD500" s="53"/>
      <c r="AE500" s="53"/>
      <c r="AF500" s="53"/>
      <c r="AG500" s="53"/>
      <c r="AH500" s="53"/>
      <c r="AI500" s="53"/>
      <c r="AJ500" s="53"/>
      <c r="AK500" s="53"/>
    </row>
    <row r="501" spans="2:37" ht="15.75" customHeight="1" x14ac:dyDescent="0.35">
      <c r="B501" s="53"/>
      <c r="C501" s="53"/>
      <c r="D501" s="53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  <c r="AB501" s="53"/>
      <c r="AC501" s="53"/>
      <c r="AD501" s="53"/>
      <c r="AE501" s="53"/>
      <c r="AF501" s="53"/>
      <c r="AG501" s="53"/>
      <c r="AH501" s="53"/>
      <c r="AI501" s="53"/>
      <c r="AJ501" s="53"/>
      <c r="AK501" s="53"/>
    </row>
    <row r="502" spans="2:37" ht="15.75" customHeight="1" x14ac:dyDescent="0.35">
      <c r="B502" s="53"/>
      <c r="C502" s="53"/>
      <c r="D502" s="53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  <c r="AB502" s="53"/>
      <c r="AC502" s="53"/>
      <c r="AD502" s="53"/>
      <c r="AE502" s="53"/>
      <c r="AF502" s="53"/>
      <c r="AG502" s="53"/>
      <c r="AH502" s="53"/>
      <c r="AI502" s="53"/>
      <c r="AJ502" s="53"/>
      <c r="AK502" s="53"/>
    </row>
    <row r="503" spans="2:37" ht="15.75" customHeight="1" x14ac:dyDescent="0.35">
      <c r="B503" s="53"/>
      <c r="C503" s="53"/>
      <c r="D503" s="53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  <c r="AB503" s="53"/>
      <c r="AC503" s="53"/>
      <c r="AD503" s="53"/>
      <c r="AE503" s="53"/>
      <c r="AF503" s="53"/>
      <c r="AG503" s="53"/>
      <c r="AH503" s="53"/>
      <c r="AI503" s="53"/>
      <c r="AJ503" s="53"/>
      <c r="AK503" s="53"/>
    </row>
    <row r="504" spans="2:37" ht="15.75" customHeight="1" x14ac:dyDescent="0.35">
      <c r="B504" s="53"/>
      <c r="C504" s="53"/>
      <c r="D504" s="53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  <c r="AB504" s="53"/>
      <c r="AC504" s="53"/>
      <c r="AD504" s="53"/>
      <c r="AE504" s="53"/>
      <c r="AF504" s="53"/>
      <c r="AG504" s="53"/>
      <c r="AH504" s="53"/>
      <c r="AI504" s="53"/>
      <c r="AJ504" s="53"/>
      <c r="AK504" s="53"/>
    </row>
    <row r="505" spans="2:37" ht="15.75" customHeight="1" x14ac:dyDescent="0.35">
      <c r="B505" s="53"/>
      <c r="C505" s="53"/>
      <c r="D505" s="53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  <c r="AB505" s="53"/>
      <c r="AC505" s="53"/>
      <c r="AD505" s="53"/>
      <c r="AE505" s="53"/>
      <c r="AF505" s="53"/>
      <c r="AG505" s="53"/>
      <c r="AH505" s="53"/>
      <c r="AI505" s="53"/>
      <c r="AJ505" s="53"/>
      <c r="AK505" s="53"/>
    </row>
    <row r="506" spans="2:37" ht="15.75" customHeight="1" x14ac:dyDescent="0.35">
      <c r="B506" s="53"/>
      <c r="C506" s="53"/>
      <c r="D506" s="53"/>
      <c r="E506" s="53"/>
      <c r="F506" s="53"/>
      <c r="G506" s="53"/>
      <c r="H506" s="53"/>
      <c r="I506" s="53"/>
      <c r="J506" s="53"/>
      <c r="K506" s="53"/>
      <c r="L506" s="53"/>
      <c r="M506" s="53"/>
      <c r="N506" s="53"/>
      <c r="O506" s="53"/>
      <c r="P506" s="53"/>
      <c r="Q506" s="53"/>
      <c r="R506" s="53"/>
      <c r="S506" s="53"/>
      <c r="T506" s="53"/>
      <c r="U506" s="53"/>
      <c r="V506" s="53"/>
      <c r="W506" s="53"/>
      <c r="X506" s="53"/>
      <c r="Y506" s="53"/>
      <c r="Z506" s="53"/>
      <c r="AA506" s="53"/>
      <c r="AB506" s="53"/>
      <c r="AC506" s="53"/>
      <c r="AD506" s="53"/>
      <c r="AE506" s="53"/>
      <c r="AF506" s="53"/>
      <c r="AG506" s="53"/>
      <c r="AH506" s="53"/>
      <c r="AI506" s="53"/>
      <c r="AJ506" s="53"/>
      <c r="AK506" s="53"/>
    </row>
    <row r="507" spans="2:37" ht="15.75" customHeight="1" x14ac:dyDescent="0.35">
      <c r="B507" s="53"/>
      <c r="C507" s="53"/>
      <c r="D507" s="53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  <c r="AB507" s="53"/>
      <c r="AC507" s="53"/>
      <c r="AD507" s="53"/>
      <c r="AE507" s="53"/>
      <c r="AF507" s="53"/>
      <c r="AG507" s="53"/>
      <c r="AH507" s="53"/>
      <c r="AI507" s="53"/>
      <c r="AJ507" s="53"/>
      <c r="AK507" s="53"/>
    </row>
    <row r="508" spans="2:37" ht="15.75" customHeight="1" x14ac:dyDescent="0.35">
      <c r="B508" s="53"/>
      <c r="C508" s="53"/>
      <c r="D508" s="53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  <c r="AB508" s="53"/>
      <c r="AC508" s="53"/>
      <c r="AD508" s="53"/>
      <c r="AE508" s="53"/>
      <c r="AF508" s="53"/>
      <c r="AG508" s="53"/>
      <c r="AH508" s="53"/>
      <c r="AI508" s="53"/>
      <c r="AJ508" s="53"/>
      <c r="AK508" s="53"/>
    </row>
    <row r="509" spans="2:37" ht="15.75" customHeight="1" x14ac:dyDescent="0.35">
      <c r="B509" s="53"/>
      <c r="C509" s="53"/>
      <c r="D509" s="53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  <c r="AB509" s="53"/>
      <c r="AC509" s="53"/>
      <c r="AD509" s="53"/>
      <c r="AE509" s="53"/>
      <c r="AF509" s="53"/>
      <c r="AG509" s="53"/>
      <c r="AH509" s="53"/>
      <c r="AI509" s="53"/>
      <c r="AJ509" s="53"/>
      <c r="AK509" s="53"/>
    </row>
    <row r="510" spans="2:37" ht="15.75" customHeight="1" x14ac:dyDescent="0.35">
      <c r="B510" s="53"/>
      <c r="C510" s="53"/>
      <c r="D510" s="53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  <c r="AB510" s="53"/>
      <c r="AC510" s="53"/>
      <c r="AD510" s="53"/>
      <c r="AE510" s="53"/>
      <c r="AF510" s="53"/>
      <c r="AG510" s="53"/>
      <c r="AH510" s="53"/>
      <c r="AI510" s="53"/>
      <c r="AJ510" s="53"/>
      <c r="AK510" s="53"/>
    </row>
    <row r="511" spans="2:37" ht="15.75" customHeight="1" x14ac:dyDescent="0.35">
      <c r="B511" s="53"/>
      <c r="C511" s="53"/>
      <c r="D511" s="53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  <c r="AB511" s="53"/>
      <c r="AC511" s="53"/>
      <c r="AD511" s="53"/>
      <c r="AE511" s="53"/>
      <c r="AF511" s="53"/>
      <c r="AG511" s="53"/>
      <c r="AH511" s="53"/>
      <c r="AI511" s="53"/>
      <c r="AJ511" s="53"/>
      <c r="AK511" s="53"/>
    </row>
    <row r="512" spans="2:37" ht="15.75" customHeight="1" x14ac:dyDescent="0.35">
      <c r="B512" s="53"/>
      <c r="C512" s="53"/>
      <c r="D512" s="53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  <c r="AB512" s="53"/>
      <c r="AC512" s="53"/>
      <c r="AD512" s="53"/>
      <c r="AE512" s="53"/>
      <c r="AF512" s="53"/>
      <c r="AG512" s="53"/>
      <c r="AH512" s="53"/>
      <c r="AI512" s="53"/>
      <c r="AJ512" s="53"/>
      <c r="AK512" s="53"/>
    </row>
    <row r="513" spans="2:37" ht="15.75" customHeight="1" x14ac:dyDescent="0.35">
      <c r="B513" s="53"/>
      <c r="C513" s="53"/>
      <c r="D513" s="53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  <c r="AB513" s="53"/>
      <c r="AC513" s="53"/>
      <c r="AD513" s="53"/>
      <c r="AE513" s="53"/>
      <c r="AF513" s="53"/>
      <c r="AG513" s="53"/>
      <c r="AH513" s="53"/>
      <c r="AI513" s="53"/>
      <c r="AJ513" s="53"/>
      <c r="AK513" s="53"/>
    </row>
    <row r="514" spans="2:37" ht="15.75" customHeight="1" x14ac:dyDescent="0.35">
      <c r="B514" s="53"/>
      <c r="C514" s="53"/>
      <c r="D514" s="53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  <c r="AB514" s="53"/>
      <c r="AC514" s="53"/>
      <c r="AD514" s="53"/>
      <c r="AE514" s="53"/>
      <c r="AF514" s="53"/>
      <c r="AG514" s="53"/>
      <c r="AH514" s="53"/>
      <c r="AI514" s="53"/>
      <c r="AJ514" s="53"/>
      <c r="AK514" s="53"/>
    </row>
    <row r="515" spans="2:37" ht="15.75" customHeight="1" x14ac:dyDescent="0.35">
      <c r="B515" s="53"/>
      <c r="C515" s="53"/>
      <c r="D515" s="53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  <c r="AB515" s="53"/>
      <c r="AC515" s="53"/>
      <c r="AD515" s="53"/>
      <c r="AE515" s="53"/>
      <c r="AF515" s="53"/>
      <c r="AG515" s="53"/>
      <c r="AH515" s="53"/>
      <c r="AI515" s="53"/>
      <c r="AJ515" s="53"/>
      <c r="AK515" s="53"/>
    </row>
    <row r="516" spans="2:37" ht="15.75" customHeight="1" x14ac:dyDescent="0.35">
      <c r="B516" s="53"/>
      <c r="C516" s="53"/>
      <c r="D516" s="53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  <c r="AB516" s="53"/>
      <c r="AC516" s="53"/>
      <c r="AD516" s="53"/>
      <c r="AE516" s="53"/>
      <c r="AF516" s="53"/>
      <c r="AG516" s="53"/>
      <c r="AH516" s="53"/>
      <c r="AI516" s="53"/>
      <c r="AJ516" s="53"/>
      <c r="AK516" s="53"/>
    </row>
    <row r="517" spans="2:37" ht="15.75" customHeight="1" x14ac:dyDescent="0.35">
      <c r="B517" s="53"/>
      <c r="C517" s="53"/>
      <c r="D517" s="53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  <c r="AB517" s="53"/>
      <c r="AC517" s="53"/>
      <c r="AD517" s="53"/>
      <c r="AE517" s="53"/>
      <c r="AF517" s="53"/>
      <c r="AG517" s="53"/>
      <c r="AH517" s="53"/>
      <c r="AI517" s="53"/>
      <c r="AJ517" s="53"/>
      <c r="AK517" s="53"/>
    </row>
    <row r="518" spans="2:37" ht="15.75" customHeight="1" x14ac:dyDescent="0.35">
      <c r="B518" s="53"/>
      <c r="C518" s="53"/>
      <c r="D518" s="53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  <c r="AB518" s="53"/>
      <c r="AC518" s="53"/>
      <c r="AD518" s="53"/>
      <c r="AE518" s="53"/>
      <c r="AF518" s="53"/>
      <c r="AG518" s="53"/>
      <c r="AH518" s="53"/>
      <c r="AI518" s="53"/>
      <c r="AJ518" s="53"/>
      <c r="AK518" s="53"/>
    </row>
    <row r="519" spans="2:37" ht="15.75" customHeight="1" x14ac:dyDescent="0.35">
      <c r="B519" s="53"/>
      <c r="C519" s="53"/>
      <c r="D519" s="53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  <c r="AB519" s="53"/>
      <c r="AC519" s="53"/>
      <c r="AD519" s="53"/>
      <c r="AE519" s="53"/>
      <c r="AF519" s="53"/>
      <c r="AG519" s="53"/>
      <c r="AH519" s="53"/>
      <c r="AI519" s="53"/>
      <c r="AJ519" s="53"/>
      <c r="AK519" s="53"/>
    </row>
    <row r="520" spans="2:37" ht="15.75" customHeight="1" x14ac:dyDescent="0.35">
      <c r="B520" s="53"/>
      <c r="C520" s="53"/>
      <c r="D520" s="53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  <c r="AB520" s="53"/>
      <c r="AC520" s="53"/>
      <c r="AD520" s="53"/>
      <c r="AE520" s="53"/>
      <c r="AF520" s="53"/>
      <c r="AG520" s="53"/>
      <c r="AH520" s="53"/>
      <c r="AI520" s="53"/>
      <c r="AJ520" s="53"/>
      <c r="AK520" s="53"/>
    </row>
    <row r="521" spans="2:37" ht="15.75" customHeight="1" x14ac:dyDescent="0.35">
      <c r="B521" s="53"/>
      <c r="C521" s="53"/>
      <c r="D521" s="53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  <c r="AB521" s="53"/>
      <c r="AC521" s="53"/>
      <c r="AD521" s="53"/>
      <c r="AE521" s="53"/>
      <c r="AF521" s="53"/>
      <c r="AG521" s="53"/>
      <c r="AH521" s="53"/>
      <c r="AI521" s="53"/>
      <c r="AJ521" s="53"/>
      <c r="AK521" s="53"/>
    </row>
    <row r="522" spans="2:37" ht="15.75" customHeight="1" x14ac:dyDescent="0.35">
      <c r="B522" s="53"/>
      <c r="C522" s="53"/>
      <c r="D522" s="53"/>
      <c r="E522" s="53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  <c r="AB522" s="53"/>
      <c r="AC522" s="53"/>
      <c r="AD522" s="53"/>
      <c r="AE522" s="53"/>
      <c r="AF522" s="53"/>
      <c r="AG522" s="53"/>
      <c r="AH522" s="53"/>
      <c r="AI522" s="53"/>
      <c r="AJ522" s="53"/>
      <c r="AK522" s="53"/>
    </row>
    <row r="523" spans="2:37" ht="15.75" customHeight="1" x14ac:dyDescent="0.35">
      <c r="B523" s="53"/>
      <c r="C523" s="53"/>
      <c r="D523" s="53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  <c r="AB523" s="53"/>
      <c r="AC523" s="53"/>
      <c r="AD523" s="53"/>
      <c r="AE523" s="53"/>
      <c r="AF523" s="53"/>
      <c r="AG523" s="53"/>
      <c r="AH523" s="53"/>
      <c r="AI523" s="53"/>
      <c r="AJ523" s="53"/>
      <c r="AK523" s="53"/>
    </row>
    <row r="524" spans="2:37" ht="15.75" customHeight="1" x14ac:dyDescent="0.35">
      <c r="B524" s="53"/>
      <c r="C524" s="53"/>
      <c r="D524" s="53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  <c r="AB524" s="53"/>
      <c r="AC524" s="53"/>
      <c r="AD524" s="53"/>
      <c r="AE524" s="53"/>
      <c r="AF524" s="53"/>
      <c r="AG524" s="53"/>
      <c r="AH524" s="53"/>
      <c r="AI524" s="53"/>
      <c r="AJ524" s="53"/>
      <c r="AK524" s="53"/>
    </row>
    <row r="525" spans="2:37" ht="15.75" customHeight="1" x14ac:dyDescent="0.35">
      <c r="B525" s="53"/>
      <c r="C525" s="53"/>
      <c r="D525" s="53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  <c r="AB525" s="53"/>
      <c r="AC525" s="53"/>
      <c r="AD525" s="53"/>
      <c r="AE525" s="53"/>
      <c r="AF525" s="53"/>
      <c r="AG525" s="53"/>
      <c r="AH525" s="53"/>
      <c r="AI525" s="53"/>
      <c r="AJ525" s="53"/>
      <c r="AK525" s="53"/>
    </row>
    <row r="526" spans="2:37" ht="15.75" customHeight="1" x14ac:dyDescent="0.35">
      <c r="B526" s="53"/>
      <c r="C526" s="53"/>
      <c r="D526" s="53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  <c r="AB526" s="53"/>
      <c r="AC526" s="53"/>
      <c r="AD526" s="53"/>
      <c r="AE526" s="53"/>
      <c r="AF526" s="53"/>
      <c r="AG526" s="53"/>
      <c r="AH526" s="53"/>
      <c r="AI526" s="53"/>
      <c r="AJ526" s="53"/>
      <c r="AK526" s="53"/>
    </row>
    <row r="527" spans="2:37" ht="15.75" customHeight="1" x14ac:dyDescent="0.35">
      <c r="B527" s="53"/>
      <c r="C527" s="53"/>
      <c r="D527" s="53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  <c r="AB527" s="53"/>
      <c r="AC527" s="53"/>
      <c r="AD527" s="53"/>
      <c r="AE527" s="53"/>
      <c r="AF527" s="53"/>
      <c r="AG527" s="53"/>
      <c r="AH527" s="53"/>
      <c r="AI527" s="53"/>
      <c r="AJ527" s="53"/>
      <c r="AK527" s="53"/>
    </row>
    <row r="528" spans="2:37" ht="15.75" customHeight="1" x14ac:dyDescent="0.35">
      <c r="B528" s="53"/>
      <c r="C528" s="53"/>
      <c r="D528" s="53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  <c r="AB528" s="53"/>
      <c r="AC528" s="53"/>
      <c r="AD528" s="53"/>
      <c r="AE528" s="53"/>
      <c r="AF528" s="53"/>
      <c r="AG528" s="53"/>
      <c r="AH528" s="53"/>
      <c r="AI528" s="53"/>
      <c r="AJ528" s="53"/>
      <c r="AK528" s="53"/>
    </row>
    <row r="529" spans="2:37" ht="15.75" customHeight="1" x14ac:dyDescent="0.35">
      <c r="B529" s="53"/>
      <c r="C529" s="53"/>
      <c r="D529" s="53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  <c r="AB529" s="53"/>
      <c r="AC529" s="53"/>
      <c r="AD529" s="53"/>
      <c r="AE529" s="53"/>
      <c r="AF529" s="53"/>
      <c r="AG529" s="53"/>
      <c r="AH529" s="53"/>
      <c r="AI529" s="53"/>
      <c r="AJ529" s="53"/>
      <c r="AK529" s="53"/>
    </row>
    <row r="530" spans="2:37" ht="15.75" customHeight="1" x14ac:dyDescent="0.35">
      <c r="B530" s="53"/>
      <c r="C530" s="53"/>
      <c r="D530" s="53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  <c r="AB530" s="53"/>
      <c r="AC530" s="53"/>
      <c r="AD530" s="53"/>
      <c r="AE530" s="53"/>
      <c r="AF530" s="53"/>
      <c r="AG530" s="53"/>
      <c r="AH530" s="53"/>
      <c r="AI530" s="53"/>
      <c r="AJ530" s="53"/>
      <c r="AK530" s="53"/>
    </row>
    <row r="531" spans="2:37" ht="15.75" customHeight="1" x14ac:dyDescent="0.35">
      <c r="B531" s="53"/>
      <c r="C531" s="53"/>
      <c r="D531" s="53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  <c r="AB531" s="53"/>
      <c r="AC531" s="53"/>
      <c r="AD531" s="53"/>
      <c r="AE531" s="53"/>
      <c r="AF531" s="53"/>
      <c r="AG531" s="53"/>
      <c r="AH531" s="53"/>
      <c r="AI531" s="53"/>
      <c r="AJ531" s="53"/>
      <c r="AK531" s="53"/>
    </row>
    <row r="532" spans="2:37" ht="15.75" customHeight="1" x14ac:dyDescent="0.35">
      <c r="B532" s="53"/>
      <c r="C532" s="53"/>
      <c r="D532" s="53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  <c r="AB532" s="53"/>
      <c r="AC532" s="53"/>
      <c r="AD532" s="53"/>
      <c r="AE532" s="53"/>
      <c r="AF532" s="53"/>
      <c r="AG532" s="53"/>
      <c r="AH532" s="53"/>
      <c r="AI532" s="53"/>
      <c r="AJ532" s="53"/>
      <c r="AK532" s="53"/>
    </row>
    <row r="533" spans="2:37" ht="15.75" customHeight="1" x14ac:dyDescent="0.35">
      <c r="B533" s="53"/>
      <c r="C533" s="53"/>
      <c r="D533" s="53"/>
      <c r="E533" s="53"/>
      <c r="F533" s="53"/>
      <c r="G533" s="53"/>
      <c r="H533" s="53"/>
      <c r="I533" s="53"/>
      <c r="J533" s="53"/>
      <c r="K533" s="53"/>
      <c r="L533" s="53"/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  <c r="AB533" s="53"/>
      <c r="AC533" s="53"/>
      <c r="AD533" s="53"/>
      <c r="AE533" s="53"/>
      <c r="AF533" s="53"/>
      <c r="AG533" s="53"/>
      <c r="AH533" s="53"/>
      <c r="AI533" s="53"/>
      <c r="AJ533" s="53"/>
      <c r="AK533" s="53"/>
    </row>
    <row r="534" spans="2:37" ht="15.75" customHeight="1" x14ac:dyDescent="0.35">
      <c r="B534" s="53"/>
      <c r="C534" s="53"/>
      <c r="D534" s="53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  <c r="AB534" s="53"/>
      <c r="AC534" s="53"/>
      <c r="AD534" s="53"/>
      <c r="AE534" s="53"/>
      <c r="AF534" s="53"/>
      <c r="AG534" s="53"/>
      <c r="AH534" s="53"/>
      <c r="AI534" s="53"/>
      <c r="AJ534" s="53"/>
      <c r="AK534" s="53"/>
    </row>
    <row r="535" spans="2:37" ht="15.75" customHeight="1" x14ac:dyDescent="0.35">
      <c r="B535" s="53"/>
      <c r="C535" s="53"/>
      <c r="D535" s="53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  <c r="AB535" s="53"/>
      <c r="AC535" s="53"/>
      <c r="AD535" s="53"/>
      <c r="AE535" s="53"/>
      <c r="AF535" s="53"/>
      <c r="AG535" s="53"/>
      <c r="AH535" s="53"/>
      <c r="AI535" s="53"/>
      <c r="AJ535" s="53"/>
      <c r="AK535" s="53"/>
    </row>
    <row r="536" spans="2:37" ht="15.75" customHeight="1" x14ac:dyDescent="0.35">
      <c r="B536" s="53"/>
      <c r="C536" s="53"/>
      <c r="D536" s="53"/>
      <c r="E536" s="53"/>
      <c r="F536" s="53"/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  <c r="AB536" s="53"/>
      <c r="AC536" s="53"/>
      <c r="AD536" s="53"/>
      <c r="AE536" s="53"/>
      <c r="AF536" s="53"/>
      <c r="AG536" s="53"/>
      <c r="AH536" s="53"/>
      <c r="AI536" s="53"/>
      <c r="AJ536" s="53"/>
      <c r="AK536" s="53"/>
    </row>
    <row r="537" spans="2:37" ht="15.75" customHeight="1" x14ac:dyDescent="0.35">
      <c r="B537" s="53"/>
      <c r="C537" s="53"/>
      <c r="D537" s="53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  <c r="AB537" s="53"/>
      <c r="AC537" s="53"/>
      <c r="AD537" s="53"/>
      <c r="AE537" s="53"/>
      <c r="AF537" s="53"/>
      <c r="AG537" s="53"/>
      <c r="AH537" s="53"/>
      <c r="AI537" s="53"/>
      <c r="AJ537" s="53"/>
      <c r="AK537" s="53"/>
    </row>
    <row r="538" spans="2:37" ht="15.75" customHeight="1" x14ac:dyDescent="0.35">
      <c r="B538" s="53"/>
      <c r="C538" s="53"/>
      <c r="D538" s="53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  <c r="AB538" s="53"/>
      <c r="AC538" s="53"/>
      <c r="AD538" s="53"/>
      <c r="AE538" s="53"/>
      <c r="AF538" s="53"/>
      <c r="AG538" s="53"/>
      <c r="AH538" s="53"/>
      <c r="AI538" s="53"/>
      <c r="AJ538" s="53"/>
      <c r="AK538" s="53"/>
    </row>
    <row r="539" spans="2:37" ht="15.75" customHeight="1" x14ac:dyDescent="0.35">
      <c r="B539" s="53"/>
      <c r="C539" s="53"/>
      <c r="D539" s="53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  <c r="AB539" s="53"/>
      <c r="AC539" s="53"/>
      <c r="AD539" s="53"/>
      <c r="AE539" s="53"/>
      <c r="AF539" s="53"/>
      <c r="AG539" s="53"/>
      <c r="AH539" s="53"/>
      <c r="AI539" s="53"/>
      <c r="AJ539" s="53"/>
      <c r="AK539" s="53"/>
    </row>
    <row r="540" spans="2:37" ht="15.75" customHeight="1" x14ac:dyDescent="0.35">
      <c r="B540" s="53"/>
      <c r="C540" s="53"/>
      <c r="D540" s="53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  <c r="AB540" s="53"/>
      <c r="AC540" s="53"/>
      <c r="AD540" s="53"/>
      <c r="AE540" s="53"/>
      <c r="AF540" s="53"/>
      <c r="AG540" s="53"/>
      <c r="AH540" s="53"/>
      <c r="AI540" s="53"/>
      <c r="AJ540" s="53"/>
      <c r="AK540" s="53"/>
    </row>
    <row r="541" spans="2:37" ht="15.75" customHeight="1" x14ac:dyDescent="0.35">
      <c r="B541" s="53"/>
      <c r="C541" s="53"/>
      <c r="D541" s="53"/>
      <c r="E541" s="53"/>
      <c r="F541" s="53"/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/>
      <c r="U541" s="53"/>
      <c r="V541" s="53"/>
      <c r="W541" s="53"/>
      <c r="X541" s="53"/>
      <c r="Y541" s="53"/>
      <c r="Z541" s="53"/>
      <c r="AA541" s="53"/>
      <c r="AB541" s="53"/>
      <c r="AC541" s="53"/>
      <c r="AD541" s="53"/>
      <c r="AE541" s="53"/>
      <c r="AF541" s="53"/>
      <c r="AG541" s="53"/>
      <c r="AH541" s="53"/>
      <c r="AI541" s="53"/>
      <c r="AJ541" s="53"/>
      <c r="AK541" s="53"/>
    </row>
    <row r="542" spans="2:37" ht="15.75" customHeight="1" x14ac:dyDescent="0.35">
      <c r="B542" s="53"/>
      <c r="C542" s="53"/>
      <c r="D542" s="53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  <c r="AB542" s="53"/>
      <c r="AC542" s="53"/>
      <c r="AD542" s="53"/>
      <c r="AE542" s="53"/>
      <c r="AF542" s="53"/>
      <c r="AG542" s="53"/>
      <c r="AH542" s="53"/>
      <c r="AI542" s="53"/>
      <c r="AJ542" s="53"/>
      <c r="AK542" s="53"/>
    </row>
    <row r="543" spans="2:37" ht="15.75" customHeight="1" x14ac:dyDescent="0.35">
      <c r="B543" s="53"/>
      <c r="C543" s="53"/>
      <c r="D543" s="53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  <c r="AB543" s="53"/>
      <c r="AC543" s="53"/>
      <c r="AD543" s="53"/>
      <c r="AE543" s="53"/>
      <c r="AF543" s="53"/>
      <c r="AG543" s="53"/>
      <c r="AH543" s="53"/>
      <c r="AI543" s="53"/>
      <c r="AJ543" s="53"/>
      <c r="AK543" s="53"/>
    </row>
    <row r="544" spans="2:37" ht="15.75" customHeight="1" x14ac:dyDescent="0.35">
      <c r="B544" s="53"/>
      <c r="C544" s="53"/>
      <c r="D544" s="53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  <c r="AB544" s="53"/>
      <c r="AC544" s="53"/>
      <c r="AD544" s="53"/>
      <c r="AE544" s="53"/>
      <c r="AF544" s="53"/>
      <c r="AG544" s="53"/>
      <c r="AH544" s="53"/>
      <c r="AI544" s="53"/>
      <c r="AJ544" s="53"/>
      <c r="AK544" s="53"/>
    </row>
    <row r="545" spans="2:37" ht="15.75" customHeight="1" x14ac:dyDescent="0.35">
      <c r="B545" s="53"/>
      <c r="C545" s="53"/>
      <c r="D545" s="53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  <c r="AB545" s="53"/>
      <c r="AC545" s="53"/>
      <c r="AD545" s="53"/>
      <c r="AE545" s="53"/>
      <c r="AF545" s="53"/>
      <c r="AG545" s="53"/>
      <c r="AH545" s="53"/>
      <c r="AI545" s="53"/>
      <c r="AJ545" s="53"/>
      <c r="AK545" s="53"/>
    </row>
    <row r="546" spans="2:37" ht="15.75" customHeight="1" x14ac:dyDescent="0.35">
      <c r="B546" s="53"/>
      <c r="C546" s="53"/>
      <c r="D546" s="53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  <c r="AB546" s="53"/>
      <c r="AC546" s="53"/>
      <c r="AD546" s="53"/>
      <c r="AE546" s="53"/>
      <c r="AF546" s="53"/>
      <c r="AG546" s="53"/>
      <c r="AH546" s="53"/>
      <c r="AI546" s="53"/>
      <c r="AJ546" s="53"/>
      <c r="AK546" s="53"/>
    </row>
    <row r="547" spans="2:37" ht="15.75" customHeight="1" x14ac:dyDescent="0.35">
      <c r="B547" s="53"/>
      <c r="C547" s="53"/>
      <c r="D547" s="53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  <c r="AB547" s="53"/>
      <c r="AC547" s="53"/>
      <c r="AD547" s="53"/>
      <c r="AE547" s="53"/>
      <c r="AF547" s="53"/>
      <c r="AG547" s="53"/>
      <c r="AH547" s="53"/>
      <c r="AI547" s="53"/>
      <c r="AJ547" s="53"/>
      <c r="AK547" s="53"/>
    </row>
    <row r="548" spans="2:37" ht="15.75" customHeight="1" x14ac:dyDescent="0.35">
      <c r="B548" s="53"/>
      <c r="C548" s="53"/>
      <c r="D548" s="53"/>
      <c r="E548" s="53"/>
      <c r="F548" s="53"/>
      <c r="G548" s="53"/>
      <c r="H548" s="53"/>
      <c r="I548" s="53"/>
      <c r="J548" s="53"/>
      <c r="K548" s="53"/>
      <c r="L548" s="53"/>
      <c r="M548" s="53"/>
      <c r="N548" s="53"/>
      <c r="O548" s="53"/>
      <c r="P548" s="53"/>
      <c r="Q548" s="53"/>
      <c r="R548" s="53"/>
      <c r="S548" s="53"/>
      <c r="T548" s="53"/>
      <c r="U548" s="53"/>
      <c r="V548" s="53"/>
      <c r="W548" s="53"/>
      <c r="X548" s="53"/>
      <c r="Y548" s="53"/>
      <c r="Z548" s="53"/>
      <c r="AA548" s="53"/>
      <c r="AB548" s="53"/>
      <c r="AC548" s="53"/>
      <c r="AD548" s="53"/>
      <c r="AE548" s="53"/>
      <c r="AF548" s="53"/>
      <c r="AG548" s="53"/>
      <c r="AH548" s="53"/>
      <c r="AI548" s="53"/>
      <c r="AJ548" s="53"/>
      <c r="AK548" s="53"/>
    </row>
    <row r="549" spans="2:37" ht="15.75" customHeight="1" x14ac:dyDescent="0.35">
      <c r="B549" s="53"/>
      <c r="C549" s="53"/>
      <c r="D549" s="53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  <c r="AB549" s="53"/>
      <c r="AC549" s="53"/>
      <c r="AD549" s="53"/>
      <c r="AE549" s="53"/>
      <c r="AF549" s="53"/>
      <c r="AG549" s="53"/>
      <c r="AH549" s="53"/>
      <c r="AI549" s="53"/>
      <c r="AJ549" s="53"/>
      <c r="AK549" s="53"/>
    </row>
    <row r="550" spans="2:37" ht="15.75" customHeight="1" x14ac:dyDescent="0.35">
      <c r="B550" s="53"/>
      <c r="C550" s="53"/>
      <c r="D550" s="53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  <c r="AB550" s="53"/>
      <c r="AC550" s="53"/>
      <c r="AD550" s="53"/>
      <c r="AE550" s="53"/>
      <c r="AF550" s="53"/>
      <c r="AG550" s="53"/>
      <c r="AH550" s="53"/>
      <c r="AI550" s="53"/>
      <c r="AJ550" s="53"/>
      <c r="AK550" s="53"/>
    </row>
    <row r="551" spans="2:37" ht="15.75" customHeight="1" x14ac:dyDescent="0.35">
      <c r="B551" s="53"/>
      <c r="C551" s="53"/>
      <c r="D551" s="53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  <c r="AB551" s="53"/>
      <c r="AC551" s="53"/>
      <c r="AD551" s="53"/>
      <c r="AE551" s="53"/>
      <c r="AF551" s="53"/>
      <c r="AG551" s="53"/>
      <c r="AH551" s="53"/>
      <c r="AI551" s="53"/>
      <c r="AJ551" s="53"/>
      <c r="AK551" s="53"/>
    </row>
    <row r="552" spans="2:37" ht="15.75" customHeight="1" x14ac:dyDescent="0.35">
      <c r="B552" s="53"/>
      <c r="C552" s="53"/>
      <c r="D552" s="53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  <c r="AB552" s="53"/>
      <c r="AC552" s="53"/>
      <c r="AD552" s="53"/>
      <c r="AE552" s="53"/>
      <c r="AF552" s="53"/>
      <c r="AG552" s="53"/>
      <c r="AH552" s="53"/>
      <c r="AI552" s="53"/>
      <c r="AJ552" s="53"/>
      <c r="AK552" s="53"/>
    </row>
    <row r="553" spans="2:37" ht="15.75" customHeight="1" x14ac:dyDescent="0.35">
      <c r="B553" s="53"/>
      <c r="C553" s="53"/>
      <c r="D553" s="53"/>
      <c r="E553" s="53"/>
      <c r="F553" s="53"/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  <c r="AB553" s="53"/>
      <c r="AC553" s="53"/>
      <c r="AD553" s="53"/>
      <c r="AE553" s="53"/>
      <c r="AF553" s="53"/>
      <c r="AG553" s="53"/>
      <c r="AH553" s="53"/>
      <c r="AI553" s="53"/>
      <c r="AJ553" s="53"/>
      <c r="AK553" s="53"/>
    </row>
    <row r="554" spans="2:37" ht="15.75" customHeight="1" x14ac:dyDescent="0.35">
      <c r="B554" s="53"/>
      <c r="C554" s="53"/>
      <c r="D554" s="53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  <c r="AB554" s="53"/>
      <c r="AC554" s="53"/>
      <c r="AD554" s="53"/>
      <c r="AE554" s="53"/>
      <c r="AF554" s="53"/>
      <c r="AG554" s="53"/>
      <c r="AH554" s="53"/>
      <c r="AI554" s="53"/>
      <c r="AJ554" s="53"/>
      <c r="AK554" s="53"/>
    </row>
    <row r="555" spans="2:37" ht="15.75" customHeight="1" x14ac:dyDescent="0.35">
      <c r="B555" s="53"/>
      <c r="C555" s="53"/>
      <c r="D555" s="53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  <c r="AB555" s="53"/>
      <c r="AC555" s="53"/>
      <c r="AD555" s="53"/>
      <c r="AE555" s="53"/>
      <c r="AF555" s="53"/>
      <c r="AG555" s="53"/>
      <c r="AH555" s="53"/>
      <c r="AI555" s="53"/>
      <c r="AJ555" s="53"/>
      <c r="AK555" s="53"/>
    </row>
    <row r="556" spans="2:37" ht="15.75" customHeight="1" x14ac:dyDescent="0.35">
      <c r="B556" s="53"/>
      <c r="C556" s="53"/>
      <c r="D556" s="53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  <c r="AB556" s="53"/>
      <c r="AC556" s="53"/>
      <c r="AD556" s="53"/>
      <c r="AE556" s="53"/>
      <c r="AF556" s="53"/>
      <c r="AG556" s="53"/>
      <c r="AH556" s="53"/>
      <c r="AI556" s="53"/>
      <c r="AJ556" s="53"/>
      <c r="AK556" s="53"/>
    </row>
    <row r="557" spans="2:37" ht="15.75" customHeight="1" x14ac:dyDescent="0.35">
      <c r="B557" s="53"/>
      <c r="C557" s="53"/>
      <c r="D557" s="53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  <c r="AB557" s="53"/>
      <c r="AC557" s="53"/>
      <c r="AD557" s="53"/>
      <c r="AE557" s="53"/>
      <c r="AF557" s="53"/>
      <c r="AG557" s="53"/>
      <c r="AH557" s="53"/>
      <c r="AI557" s="53"/>
      <c r="AJ557" s="53"/>
      <c r="AK557" s="53"/>
    </row>
    <row r="558" spans="2:37" ht="15.75" customHeight="1" x14ac:dyDescent="0.35">
      <c r="B558" s="53"/>
      <c r="C558" s="53"/>
      <c r="D558" s="53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  <c r="AB558" s="53"/>
      <c r="AC558" s="53"/>
      <c r="AD558" s="53"/>
      <c r="AE558" s="53"/>
      <c r="AF558" s="53"/>
      <c r="AG558" s="53"/>
      <c r="AH558" s="53"/>
      <c r="AI558" s="53"/>
      <c r="AJ558" s="53"/>
      <c r="AK558" s="53"/>
    </row>
    <row r="559" spans="2:37" ht="15.75" customHeight="1" x14ac:dyDescent="0.35">
      <c r="B559" s="53"/>
      <c r="C559" s="53"/>
      <c r="D559" s="53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  <c r="AB559" s="53"/>
      <c r="AC559" s="53"/>
      <c r="AD559" s="53"/>
      <c r="AE559" s="53"/>
      <c r="AF559" s="53"/>
      <c r="AG559" s="53"/>
      <c r="AH559" s="53"/>
      <c r="AI559" s="53"/>
      <c r="AJ559" s="53"/>
      <c r="AK559" s="53"/>
    </row>
    <row r="560" spans="2:37" ht="15.75" customHeight="1" x14ac:dyDescent="0.35">
      <c r="B560" s="53"/>
      <c r="C560" s="53"/>
      <c r="D560" s="53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  <c r="AB560" s="53"/>
      <c r="AC560" s="53"/>
      <c r="AD560" s="53"/>
      <c r="AE560" s="53"/>
      <c r="AF560" s="53"/>
      <c r="AG560" s="53"/>
      <c r="AH560" s="53"/>
      <c r="AI560" s="53"/>
      <c r="AJ560" s="53"/>
      <c r="AK560" s="53"/>
    </row>
    <row r="561" spans="2:37" ht="15.75" customHeight="1" x14ac:dyDescent="0.35">
      <c r="B561" s="53"/>
      <c r="C561" s="53"/>
      <c r="D561" s="53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  <c r="AB561" s="53"/>
      <c r="AC561" s="53"/>
      <c r="AD561" s="53"/>
      <c r="AE561" s="53"/>
      <c r="AF561" s="53"/>
      <c r="AG561" s="53"/>
      <c r="AH561" s="53"/>
      <c r="AI561" s="53"/>
      <c r="AJ561" s="53"/>
      <c r="AK561" s="53"/>
    </row>
    <row r="562" spans="2:37" ht="15.75" customHeight="1" x14ac:dyDescent="0.35">
      <c r="B562" s="53"/>
      <c r="C562" s="53"/>
      <c r="D562" s="53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  <c r="AB562" s="53"/>
      <c r="AC562" s="53"/>
      <c r="AD562" s="53"/>
      <c r="AE562" s="53"/>
      <c r="AF562" s="53"/>
      <c r="AG562" s="53"/>
      <c r="AH562" s="53"/>
      <c r="AI562" s="53"/>
      <c r="AJ562" s="53"/>
      <c r="AK562" s="53"/>
    </row>
    <row r="563" spans="2:37" ht="15.75" customHeight="1" x14ac:dyDescent="0.35">
      <c r="B563" s="53"/>
      <c r="C563" s="53"/>
      <c r="D563" s="53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  <c r="AB563" s="53"/>
      <c r="AC563" s="53"/>
      <c r="AD563" s="53"/>
      <c r="AE563" s="53"/>
      <c r="AF563" s="53"/>
      <c r="AG563" s="53"/>
      <c r="AH563" s="53"/>
      <c r="AI563" s="53"/>
      <c r="AJ563" s="53"/>
      <c r="AK563" s="53"/>
    </row>
    <row r="564" spans="2:37" ht="15.75" customHeight="1" x14ac:dyDescent="0.35">
      <c r="B564" s="53"/>
      <c r="C564" s="53"/>
      <c r="D564" s="53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  <c r="AB564" s="53"/>
      <c r="AC564" s="53"/>
      <c r="AD564" s="53"/>
      <c r="AE564" s="53"/>
      <c r="AF564" s="53"/>
      <c r="AG564" s="53"/>
      <c r="AH564" s="53"/>
      <c r="AI564" s="53"/>
      <c r="AJ564" s="53"/>
      <c r="AK564" s="53"/>
    </row>
    <row r="565" spans="2:37" ht="15.75" customHeight="1" x14ac:dyDescent="0.35">
      <c r="B565" s="53"/>
      <c r="C565" s="53"/>
      <c r="D565" s="53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  <c r="AB565" s="53"/>
      <c r="AC565" s="53"/>
      <c r="AD565" s="53"/>
      <c r="AE565" s="53"/>
      <c r="AF565" s="53"/>
      <c r="AG565" s="53"/>
      <c r="AH565" s="53"/>
      <c r="AI565" s="53"/>
      <c r="AJ565" s="53"/>
      <c r="AK565" s="53"/>
    </row>
    <row r="566" spans="2:37" ht="15.75" customHeight="1" x14ac:dyDescent="0.35">
      <c r="B566" s="53"/>
      <c r="C566" s="53"/>
      <c r="D566" s="53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  <c r="AB566" s="53"/>
      <c r="AC566" s="53"/>
      <c r="AD566" s="53"/>
      <c r="AE566" s="53"/>
      <c r="AF566" s="53"/>
      <c r="AG566" s="53"/>
      <c r="AH566" s="53"/>
      <c r="AI566" s="53"/>
      <c r="AJ566" s="53"/>
      <c r="AK566" s="53"/>
    </row>
    <row r="567" spans="2:37" ht="15.75" customHeight="1" x14ac:dyDescent="0.35">
      <c r="B567" s="53"/>
      <c r="C567" s="53"/>
      <c r="D567" s="53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  <c r="AB567" s="53"/>
      <c r="AC567" s="53"/>
      <c r="AD567" s="53"/>
      <c r="AE567" s="53"/>
      <c r="AF567" s="53"/>
      <c r="AG567" s="53"/>
      <c r="AH567" s="53"/>
      <c r="AI567" s="53"/>
      <c r="AJ567" s="53"/>
      <c r="AK567" s="53"/>
    </row>
    <row r="568" spans="2:37" ht="15.75" customHeight="1" x14ac:dyDescent="0.35">
      <c r="B568" s="53"/>
      <c r="C568" s="53"/>
      <c r="D568" s="53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  <c r="AB568" s="53"/>
      <c r="AC568" s="53"/>
      <c r="AD568" s="53"/>
      <c r="AE568" s="53"/>
      <c r="AF568" s="53"/>
      <c r="AG568" s="53"/>
      <c r="AH568" s="53"/>
      <c r="AI568" s="53"/>
      <c r="AJ568" s="53"/>
      <c r="AK568" s="53"/>
    </row>
    <row r="569" spans="2:37" ht="15.75" customHeight="1" x14ac:dyDescent="0.35">
      <c r="B569" s="53"/>
      <c r="C569" s="53"/>
      <c r="D569" s="53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  <c r="AB569" s="53"/>
      <c r="AC569" s="53"/>
      <c r="AD569" s="53"/>
      <c r="AE569" s="53"/>
      <c r="AF569" s="53"/>
      <c r="AG569" s="53"/>
      <c r="AH569" s="53"/>
      <c r="AI569" s="53"/>
      <c r="AJ569" s="53"/>
      <c r="AK569" s="53"/>
    </row>
    <row r="570" spans="2:37" ht="15.75" customHeight="1" x14ac:dyDescent="0.35">
      <c r="B570" s="53"/>
      <c r="C570" s="53"/>
      <c r="D570" s="53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  <c r="AB570" s="53"/>
      <c r="AC570" s="53"/>
      <c r="AD570" s="53"/>
      <c r="AE570" s="53"/>
      <c r="AF570" s="53"/>
      <c r="AG570" s="53"/>
      <c r="AH570" s="53"/>
      <c r="AI570" s="53"/>
      <c r="AJ570" s="53"/>
      <c r="AK570" s="53"/>
    </row>
    <row r="571" spans="2:37" ht="15.75" customHeight="1" x14ac:dyDescent="0.35">
      <c r="B571" s="53"/>
      <c r="C571" s="53"/>
      <c r="D571" s="53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  <c r="AB571" s="53"/>
      <c r="AC571" s="53"/>
      <c r="AD571" s="53"/>
      <c r="AE571" s="53"/>
      <c r="AF571" s="53"/>
      <c r="AG571" s="53"/>
      <c r="AH571" s="53"/>
      <c r="AI571" s="53"/>
      <c r="AJ571" s="53"/>
      <c r="AK571" s="53"/>
    </row>
    <row r="572" spans="2:37" ht="15.75" customHeight="1" x14ac:dyDescent="0.35">
      <c r="B572" s="53"/>
      <c r="C572" s="53"/>
      <c r="D572" s="53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  <c r="AB572" s="53"/>
      <c r="AC572" s="53"/>
      <c r="AD572" s="53"/>
      <c r="AE572" s="53"/>
      <c r="AF572" s="53"/>
      <c r="AG572" s="53"/>
      <c r="AH572" s="53"/>
      <c r="AI572" s="53"/>
      <c r="AJ572" s="53"/>
      <c r="AK572" s="53"/>
    </row>
    <row r="573" spans="2:37" ht="15.75" customHeight="1" x14ac:dyDescent="0.35">
      <c r="B573" s="53"/>
      <c r="C573" s="53"/>
      <c r="D573" s="53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  <c r="AB573" s="53"/>
      <c r="AC573" s="53"/>
      <c r="AD573" s="53"/>
      <c r="AE573" s="53"/>
      <c r="AF573" s="53"/>
      <c r="AG573" s="53"/>
      <c r="AH573" s="53"/>
      <c r="AI573" s="53"/>
      <c r="AJ573" s="53"/>
      <c r="AK573" s="53"/>
    </row>
    <row r="574" spans="2:37" ht="15.75" customHeight="1" x14ac:dyDescent="0.35">
      <c r="B574" s="53"/>
      <c r="C574" s="53"/>
      <c r="D574" s="53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  <c r="AB574" s="53"/>
      <c r="AC574" s="53"/>
      <c r="AD574" s="53"/>
      <c r="AE574" s="53"/>
      <c r="AF574" s="53"/>
      <c r="AG574" s="53"/>
      <c r="AH574" s="53"/>
      <c r="AI574" s="53"/>
      <c r="AJ574" s="53"/>
      <c r="AK574" s="53"/>
    </row>
    <row r="575" spans="2:37" ht="15.75" customHeight="1" x14ac:dyDescent="0.35">
      <c r="B575" s="53"/>
      <c r="C575" s="53"/>
      <c r="D575" s="53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  <c r="AB575" s="53"/>
      <c r="AC575" s="53"/>
      <c r="AD575" s="53"/>
      <c r="AE575" s="53"/>
      <c r="AF575" s="53"/>
      <c r="AG575" s="53"/>
      <c r="AH575" s="53"/>
      <c r="AI575" s="53"/>
      <c r="AJ575" s="53"/>
      <c r="AK575" s="53"/>
    </row>
    <row r="576" spans="2:37" ht="15.75" customHeight="1" x14ac:dyDescent="0.35">
      <c r="B576" s="53"/>
      <c r="C576" s="53"/>
      <c r="D576" s="53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  <c r="AB576" s="53"/>
      <c r="AC576" s="53"/>
      <c r="AD576" s="53"/>
      <c r="AE576" s="53"/>
      <c r="AF576" s="53"/>
      <c r="AG576" s="53"/>
      <c r="AH576" s="53"/>
      <c r="AI576" s="53"/>
      <c r="AJ576" s="53"/>
      <c r="AK576" s="53"/>
    </row>
    <row r="577" spans="2:37" ht="15.75" customHeight="1" x14ac:dyDescent="0.35">
      <c r="B577" s="53"/>
      <c r="C577" s="53"/>
      <c r="D577" s="53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  <c r="AB577" s="53"/>
      <c r="AC577" s="53"/>
      <c r="AD577" s="53"/>
      <c r="AE577" s="53"/>
      <c r="AF577" s="53"/>
      <c r="AG577" s="53"/>
      <c r="AH577" s="53"/>
      <c r="AI577" s="53"/>
      <c r="AJ577" s="53"/>
      <c r="AK577" s="53"/>
    </row>
    <row r="578" spans="2:37" ht="15.75" customHeight="1" x14ac:dyDescent="0.35">
      <c r="B578" s="53"/>
      <c r="C578" s="53"/>
      <c r="D578" s="53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  <c r="AB578" s="53"/>
      <c r="AC578" s="53"/>
      <c r="AD578" s="53"/>
      <c r="AE578" s="53"/>
      <c r="AF578" s="53"/>
      <c r="AG578" s="53"/>
      <c r="AH578" s="53"/>
      <c r="AI578" s="53"/>
      <c r="AJ578" s="53"/>
      <c r="AK578" s="53"/>
    </row>
    <row r="579" spans="2:37" ht="15.75" customHeight="1" x14ac:dyDescent="0.35">
      <c r="B579" s="53"/>
      <c r="C579" s="53"/>
      <c r="D579" s="53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  <c r="AB579" s="53"/>
      <c r="AC579" s="53"/>
      <c r="AD579" s="53"/>
      <c r="AE579" s="53"/>
      <c r="AF579" s="53"/>
      <c r="AG579" s="53"/>
      <c r="AH579" s="53"/>
      <c r="AI579" s="53"/>
      <c r="AJ579" s="53"/>
      <c r="AK579" s="53"/>
    </row>
    <row r="580" spans="2:37" ht="15.75" customHeight="1" x14ac:dyDescent="0.35">
      <c r="B580" s="53"/>
      <c r="C580" s="53"/>
      <c r="D580" s="53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  <c r="AB580" s="53"/>
      <c r="AC580" s="53"/>
      <c r="AD580" s="53"/>
      <c r="AE580" s="53"/>
      <c r="AF580" s="53"/>
      <c r="AG580" s="53"/>
      <c r="AH580" s="53"/>
      <c r="AI580" s="53"/>
      <c r="AJ580" s="53"/>
      <c r="AK580" s="53"/>
    </row>
    <row r="581" spans="2:37" ht="15.75" customHeight="1" x14ac:dyDescent="0.35">
      <c r="B581" s="53"/>
      <c r="C581" s="53"/>
      <c r="D581" s="53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  <c r="AB581" s="53"/>
      <c r="AC581" s="53"/>
      <c r="AD581" s="53"/>
      <c r="AE581" s="53"/>
      <c r="AF581" s="53"/>
      <c r="AG581" s="53"/>
      <c r="AH581" s="53"/>
      <c r="AI581" s="53"/>
      <c r="AJ581" s="53"/>
      <c r="AK581" s="53"/>
    </row>
    <row r="582" spans="2:37" ht="15.75" customHeight="1" x14ac:dyDescent="0.35">
      <c r="B582" s="53"/>
      <c r="C582" s="53"/>
      <c r="D582" s="53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  <c r="AB582" s="53"/>
      <c r="AC582" s="53"/>
      <c r="AD582" s="53"/>
      <c r="AE582" s="53"/>
      <c r="AF582" s="53"/>
      <c r="AG582" s="53"/>
      <c r="AH582" s="53"/>
      <c r="AI582" s="53"/>
      <c r="AJ582" s="53"/>
      <c r="AK582" s="53"/>
    </row>
    <row r="583" spans="2:37" ht="15.75" customHeight="1" x14ac:dyDescent="0.35">
      <c r="B583" s="53"/>
      <c r="C583" s="53"/>
      <c r="D583" s="53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  <c r="AB583" s="53"/>
      <c r="AC583" s="53"/>
      <c r="AD583" s="53"/>
      <c r="AE583" s="53"/>
      <c r="AF583" s="53"/>
      <c r="AG583" s="53"/>
      <c r="AH583" s="53"/>
      <c r="AI583" s="53"/>
      <c r="AJ583" s="53"/>
      <c r="AK583" s="53"/>
    </row>
    <row r="584" spans="2:37" ht="15.75" customHeight="1" x14ac:dyDescent="0.35">
      <c r="B584" s="53"/>
      <c r="C584" s="53"/>
      <c r="D584" s="53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  <c r="AB584" s="53"/>
      <c r="AC584" s="53"/>
      <c r="AD584" s="53"/>
      <c r="AE584" s="53"/>
      <c r="AF584" s="53"/>
      <c r="AG584" s="53"/>
      <c r="AH584" s="53"/>
      <c r="AI584" s="53"/>
      <c r="AJ584" s="53"/>
      <c r="AK584" s="53"/>
    </row>
    <row r="585" spans="2:37" ht="15.75" customHeight="1" x14ac:dyDescent="0.35">
      <c r="B585" s="53"/>
      <c r="C585" s="53"/>
      <c r="D585" s="53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  <c r="AB585" s="53"/>
      <c r="AC585" s="53"/>
      <c r="AD585" s="53"/>
      <c r="AE585" s="53"/>
      <c r="AF585" s="53"/>
      <c r="AG585" s="53"/>
      <c r="AH585" s="53"/>
      <c r="AI585" s="53"/>
      <c r="AJ585" s="53"/>
      <c r="AK585" s="53"/>
    </row>
    <row r="586" spans="2:37" ht="15.75" customHeight="1" x14ac:dyDescent="0.35">
      <c r="B586" s="53"/>
      <c r="C586" s="53"/>
      <c r="D586" s="53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  <c r="AB586" s="53"/>
      <c r="AC586" s="53"/>
      <c r="AD586" s="53"/>
      <c r="AE586" s="53"/>
      <c r="AF586" s="53"/>
      <c r="AG586" s="53"/>
      <c r="AH586" s="53"/>
      <c r="AI586" s="53"/>
      <c r="AJ586" s="53"/>
      <c r="AK586" s="53"/>
    </row>
    <row r="587" spans="2:37" ht="15.75" customHeight="1" x14ac:dyDescent="0.35">
      <c r="B587" s="53"/>
      <c r="C587" s="53"/>
      <c r="D587" s="53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  <c r="AB587" s="53"/>
      <c r="AC587" s="53"/>
      <c r="AD587" s="53"/>
      <c r="AE587" s="53"/>
      <c r="AF587" s="53"/>
      <c r="AG587" s="53"/>
      <c r="AH587" s="53"/>
      <c r="AI587" s="53"/>
      <c r="AJ587" s="53"/>
      <c r="AK587" s="53"/>
    </row>
    <row r="588" spans="2:37" ht="15.75" customHeight="1" x14ac:dyDescent="0.35">
      <c r="B588" s="53"/>
      <c r="C588" s="53"/>
      <c r="D588" s="53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  <c r="AB588" s="53"/>
      <c r="AC588" s="53"/>
      <c r="AD588" s="53"/>
      <c r="AE588" s="53"/>
      <c r="AF588" s="53"/>
      <c r="AG588" s="53"/>
      <c r="AH588" s="53"/>
      <c r="AI588" s="53"/>
      <c r="AJ588" s="53"/>
      <c r="AK588" s="53"/>
    </row>
    <row r="589" spans="2:37" ht="15.75" customHeight="1" x14ac:dyDescent="0.35">
      <c r="B589" s="53"/>
      <c r="C589" s="53"/>
      <c r="D589" s="53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  <c r="AB589" s="53"/>
      <c r="AC589" s="53"/>
      <c r="AD589" s="53"/>
      <c r="AE589" s="53"/>
      <c r="AF589" s="53"/>
      <c r="AG589" s="53"/>
      <c r="AH589" s="53"/>
      <c r="AI589" s="53"/>
      <c r="AJ589" s="53"/>
      <c r="AK589" s="53"/>
    </row>
    <row r="590" spans="2:37" ht="15.75" customHeight="1" x14ac:dyDescent="0.35">
      <c r="B590" s="53"/>
      <c r="C590" s="53"/>
      <c r="D590" s="53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  <c r="AB590" s="53"/>
      <c r="AC590" s="53"/>
      <c r="AD590" s="53"/>
      <c r="AE590" s="53"/>
      <c r="AF590" s="53"/>
      <c r="AG590" s="53"/>
      <c r="AH590" s="53"/>
      <c r="AI590" s="53"/>
      <c r="AJ590" s="53"/>
      <c r="AK590" s="53"/>
    </row>
    <row r="591" spans="2:37" ht="15.75" customHeight="1" x14ac:dyDescent="0.35">
      <c r="B591" s="53"/>
      <c r="C591" s="53"/>
      <c r="D591" s="53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  <c r="AB591" s="53"/>
      <c r="AC591" s="53"/>
      <c r="AD591" s="53"/>
      <c r="AE591" s="53"/>
      <c r="AF591" s="53"/>
      <c r="AG591" s="53"/>
      <c r="AH591" s="53"/>
      <c r="AI591" s="53"/>
      <c r="AJ591" s="53"/>
      <c r="AK591" s="53"/>
    </row>
    <row r="592" spans="2:37" ht="15.75" customHeight="1" x14ac:dyDescent="0.35">
      <c r="B592" s="53"/>
      <c r="C592" s="53"/>
      <c r="D592" s="53"/>
      <c r="E592" s="53"/>
      <c r="F592" s="53"/>
      <c r="G592" s="53"/>
      <c r="H592" s="53"/>
      <c r="I592" s="53"/>
      <c r="J592" s="53"/>
      <c r="K592" s="53"/>
      <c r="L592" s="53"/>
      <c r="M592" s="53"/>
      <c r="N592" s="53"/>
      <c r="O592" s="53"/>
      <c r="P592" s="53"/>
      <c r="Q592" s="53"/>
      <c r="R592" s="53"/>
      <c r="S592" s="53"/>
      <c r="T592" s="53"/>
      <c r="U592" s="53"/>
      <c r="V592" s="53"/>
      <c r="W592" s="53"/>
      <c r="X592" s="53"/>
      <c r="Y592" s="53"/>
      <c r="Z592" s="53"/>
      <c r="AA592" s="53"/>
      <c r="AB592" s="53"/>
      <c r="AC592" s="53"/>
      <c r="AD592" s="53"/>
      <c r="AE592" s="53"/>
      <c r="AF592" s="53"/>
      <c r="AG592" s="53"/>
      <c r="AH592" s="53"/>
      <c r="AI592" s="53"/>
      <c r="AJ592" s="53"/>
      <c r="AK592" s="53"/>
    </row>
    <row r="593" spans="2:37" ht="15.75" customHeight="1" x14ac:dyDescent="0.35">
      <c r="B593" s="53"/>
      <c r="C593" s="53"/>
      <c r="D593" s="53"/>
      <c r="E593" s="53"/>
      <c r="F593" s="53"/>
      <c r="G593" s="53"/>
      <c r="H593" s="53"/>
      <c r="I593" s="53"/>
      <c r="J593" s="53"/>
      <c r="K593" s="53"/>
      <c r="L593" s="53"/>
      <c r="M593" s="53"/>
      <c r="N593" s="53"/>
      <c r="O593" s="53"/>
      <c r="P593" s="53"/>
      <c r="Q593" s="53"/>
      <c r="R593" s="53"/>
      <c r="S593" s="53"/>
      <c r="T593" s="53"/>
      <c r="U593" s="53"/>
      <c r="V593" s="53"/>
      <c r="W593" s="53"/>
      <c r="X593" s="53"/>
      <c r="Y593" s="53"/>
      <c r="Z593" s="53"/>
      <c r="AA593" s="53"/>
      <c r="AB593" s="53"/>
      <c r="AC593" s="53"/>
      <c r="AD593" s="53"/>
      <c r="AE593" s="53"/>
      <c r="AF593" s="53"/>
      <c r="AG593" s="53"/>
      <c r="AH593" s="53"/>
      <c r="AI593" s="53"/>
      <c r="AJ593" s="53"/>
      <c r="AK593" s="53"/>
    </row>
    <row r="594" spans="2:37" ht="15.75" customHeight="1" x14ac:dyDescent="0.35">
      <c r="B594" s="53"/>
      <c r="C594" s="53"/>
      <c r="D594" s="53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  <c r="AB594" s="53"/>
      <c r="AC594" s="53"/>
      <c r="AD594" s="53"/>
      <c r="AE594" s="53"/>
      <c r="AF594" s="53"/>
      <c r="AG594" s="53"/>
      <c r="AH594" s="53"/>
      <c r="AI594" s="53"/>
      <c r="AJ594" s="53"/>
      <c r="AK594" s="53"/>
    </row>
    <row r="595" spans="2:37" ht="15.75" customHeight="1" x14ac:dyDescent="0.35">
      <c r="B595" s="53"/>
      <c r="C595" s="53"/>
      <c r="D595" s="53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  <c r="AB595" s="53"/>
      <c r="AC595" s="53"/>
      <c r="AD595" s="53"/>
      <c r="AE595" s="53"/>
      <c r="AF595" s="53"/>
      <c r="AG595" s="53"/>
      <c r="AH595" s="53"/>
      <c r="AI595" s="53"/>
      <c r="AJ595" s="53"/>
      <c r="AK595" s="53"/>
    </row>
    <row r="596" spans="2:37" ht="15.75" customHeight="1" x14ac:dyDescent="0.35">
      <c r="B596" s="53"/>
      <c r="C596" s="53"/>
      <c r="D596" s="53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  <c r="AB596" s="53"/>
      <c r="AC596" s="53"/>
      <c r="AD596" s="53"/>
      <c r="AE596" s="53"/>
      <c r="AF596" s="53"/>
      <c r="AG596" s="53"/>
      <c r="AH596" s="53"/>
      <c r="AI596" s="53"/>
      <c r="AJ596" s="53"/>
      <c r="AK596" s="53"/>
    </row>
    <row r="597" spans="2:37" ht="15.75" customHeight="1" x14ac:dyDescent="0.35">
      <c r="B597" s="53"/>
      <c r="C597" s="53"/>
      <c r="D597" s="53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  <c r="AB597" s="53"/>
      <c r="AC597" s="53"/>
      <c r="AD597" s="53"/>
      <c r="AE597" s="53"/>
      <c r="AF597" s="53"/>
      <c r="AG597" s="53"/>
      <c r="AH597" s="53"/>
      <c r="AI597" s="53"/>
      <c r="AJ597" s="53"/>
      <c r="AK597" s="53"/>
    </row>
    <row r="598" spans="2:37" ht="15.75" customHeight="1" x14ac:dyDescent="0.35">
      <c r="B598" s="53"/>
      <c r="C598" s="53"/>
      <c r="D598" s="53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  <c r="AB598" s="53"/>
      <c r="AC598" s="53"/>
      <c r="AD598" s="53"/>
      <c r="AE598" s="53"/>
      <c r="AF598" s="53"/>
      <c r="AG598" s="53"/>
      <c r="AH598" s="53"/>
      <c r="AI598" s="53"/>
      <c r="AJ598" s="53"/>
      <c r="AK598" s="53"/>
    </row>
    <row r="599" spans="2:37" ht="15.75" customHeight="1" x14ac:dyDescent="0.35">
      <c r="B599" s="53"/>
      <c r="C599" s="53"/>
      <c r="D599" s="53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  <c r="AB599" s="53"/>
      <c r="AC599" s="53"/>
      <c r="AD599" s="53"/>
      <c r="AE599" s="53"/>
      <c r="AF599" s="53"/>
      <c r="AG599" s="53"/>
      <c r="AH599" s="53"/>
      <c r="AI599" s="53"/>
      <c r="AJ599" s="53"/>
      <c r="AK599" s="53"/>
    </row>
    <row r="600" spans="2:37" ht="15.75" customHeight="1" x14ac:dyDescent="0.35">
      <c r="B600" s="53"/>
      <c r="C600" s="53"/>
      <c r="D600" s="53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  <c r="AB600" s="53"/>
      <c r="AC600" s="53"/>
      <c r="AD600" s="53"/>
      <c r="AE600" s="53"/>
      <c r="AF600" s="53"/>
      <c r="AG600" s="53"/>
      <c r="AH600" s="53"/>
      <c r="AI600" s="53"/>
      <c r="AJ600" s="53"/>
      <c r="AK600" s="53"/>
    </row>
    <row r="601" spans="2:37" ht="15.75" customHeight="1" x14ac:dyDescent="0.35">
      <c r="B601" s="53"/>
      <c r="C601" s="53"/>
      <c r="D601" s="53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  <c r="AB601" s="53"/>
      <c r="AC601" s="53"/>
      <c r="AD601" s="53"/>
      <c r="AE601" s="53"/>
      <c r="AF601" s="53"/>
      <c r="AG601" s="53"/>
      <c r="AH601" s="53"/>
      <c r="AI601" s="53"/>
      <c r="AJ601" s="53"/>
      <c r="AK601" s="53"/>
    </row>
    <row r="602" spans="2:37" ht="15.75" customHeight="1" x14ac:dyDescent="0.35">
      <c r="B602" s="53"/>
      <c r="C602" s="53"/>
      <c r="D602" s="53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  <c r="AB602" s="53"/>
      <c r="AC602" s="53"/>
      <c r="AD602" s="53"/>
      <c r="AE602" s="53"/>
      <c r="AF602" s="53"/>
      <c r="AG602" s="53"/>
      <c r="AH602" s="53"/>
      <c r="AI602" s="53"/>
      <c r="AJ602" s="53"/>
      <c r="AK602" s="53"/>
    </row>
    <row r="603" spans="2:37" ht="15.75" customHeight="1" x14ac:dyDescent="0.35">
      <c r="B603" s="53"/>
      <c r="C603" s="53"/>
      <c r="D603" s="53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  <c r="AB603" s="53"/>
      <c r="AC603" s="53"/>
      <c r="AD603" s="53"/>
      <c r="AE603" s="53"/>
      <c r="AF603" s="53"/>
      <c r="AG603" s="53"/>
      <c r="AH603" s="53"/>
      <c r="AI603" s="53"/>
      <c r="AJ603" s="53"/>
      <c r="AK603" s="53"/>
    </row>
    <row r="604" spans="2:37" ht="15.75" customHeight="1" x14ac:dyDescent="0.35">
      <c r="B604" s="53"/>
      <c r="C604" s="53"/>
      <c r="D604" s="53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  <c r="AB604" s="53"/>
      <c r="AC604" s="53"/>
      <c r="AD604" s="53"/>
      <c r="AE604" s="53"/>
      <c r="AF604" s="53"/>
      <c r="AG604" s="53"/>
      <c r="AH604" s="53"/>
      <c r="AI604" s="53"/>
      <c r="AJ604" s="53"/>
      <c r="AK604" s="53"/>
    </row>
    <row r="605" spans="2:37" ht="15.75" customHeight="1" x14ac:dyDescent="0.35">
      <c r="B605" s="53"/>
      <c r="C605" s="53"/>
      <c r="D605" s="53"/>
      <c r="E605" s="53"/>
      <c r="F605" s="53"/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  <c r="AB605" s="53"/>
      <c r="AC605" s="53"/>
      <c r="AD605" s="53"/>
      <c r="AE605" s="53"/>
      <c r="AF605" s="53"/>
      <c r="AG605" s="53"/>
      <c r="AH605" s="53"/>
      <c r="AI605" s="53"/>
      <c r="AJ605" s="53"/>
      <c r="AK605" s="53"/>
    </row>
    <row r="606" spans="2:37" ht="15.75" customHeight="1" x14ac:dyDescent="0.35">
      <c r="B606" s="53"/>
      <c r="C606" s="53"/>
      <c r="D606" s="53"/>
      <c r="E606" s="53"/>
      <c r="F606" s="53"/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/>
      <c r="U606" s="53"/>
      <c r="V606" s="53"/>
      <c r="W606" s="53"/>
      <c r="X606" s="53"/>
      <c r="Y606" s="53"/>
      <c r="Z606" s="53"/>
      <c r="AA606" s="53"/>
      <c r="AB606" s="53"/>
      <c r="AC606" s="53"/>
      <c r="AD606" s="53"/>
      <c r="AE606" s="53"/>
      <c r="AF606" s="53"/>
      <c r="AG606" s="53"/>
      <c r="AH606" s="53"/>
      <c r="AI606" s="53"/>
      <c r="AJ606" s="53"/>
      <c r="AK606" s="53"/>
    </row>
    <row r="607" spans="2:37" ht="15.75" customHeight="1" x14ac:dyDescent="0.35">
      <c r="B607" s="53"/>
      <c r="C607" s="53"/>
      <c r="D607" s="53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  <c r="AB607" s="53"/>
      <c r="AC607" s="53"/>
      <c r="AD607" s="53"/>
      <c r="AE607" s="53"/>
      <c r="AF607" s="53"/>
      <c r="AG607" s="53"/>
      <c r="AH607" s="53"/>
      <c r="AI607" s="53"/>
      <c r="AJ607" s="53"/>
      <c r="AK607" s="53"/>
    </row>
    <row r="608" spans="2:37" ht="15.75" customHeight="1" x14ac:dyDescent="0.35">
      <c r="B608" s="53"/>
      <c r="C608" s="53"/>
      <c r="D608" s="53"/>
      <c r="E608" s="53"/>
      <c r="F608" s="53"/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  <c r="AB608" s="53"/>
      <c r="AC608" s="53"/>
      <c r="AD608" s="53"/>
      <c r="AE608" s="53"/>
      <c r="AF608" s="53"/>
      <c r="AG608" s="53"/>
      <c r="AH608" s="53"/>
      <c r="AI608" s="53"/>
      <c r="AJ608" s="53"/>
      <c r="AK608" s="53"/>
    </row>
    <row r="609" spans="2:37" ht="15.75" customHeight="1" x14ac:dyDescent="0.35">
      <c r="B609" s="53"/>
      <c r="C609" s="53"/>
      <c r="D609" s="53"/>
      <c r="E609" s="53"/>
      <c r="F609" s="53"/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  <c r="AB609" s="53"/>
      <c r="AC609" s="53"/>
      <c r="AD609" s="53"/>
      <c r="AE609" s="53"/>
      <c r="AF609" s="53"/>
      <c r="AG609" s="53"/>
      <c r="AH609" s="53"/>
      <c r="AI609" s="53"/>
      <c r="AJ609" s="53"/>
      <c r="AK609" s="53"/>
    </row>
    <row r="610" spans="2:37" ht="15.75" customHeight="1" x14ac:dyDescent="0.35">
      <c r="B610" s="53"/>
      <c r="C610" s="53"/>
      <c r="D610" s="53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  <c r="AB610" s="53"/>
      <c r="AC610" s="53"/>
      <c r="AD610" s="53"/>
      <c r="AE610" s="53"/>
      <c r="AF610" s="53"/>
      <c r="AG610" s="53"/>
      <c r="AH610" s="53"/>
      <c r="AI610" s="53"/>
      <c r="AJ610" s="53"/>
      <c r="AK610" s="53"/>
    </row>
    <row r="611" spans="2:37" ht="15.75" customHeight="1" x14ac:dyDescent="0.35">
      <c r="B611" s="53"/>
      <c r="C611" s="53"/>
      <c r="D611" s="53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  <c r="AB611" s="53"/>
      <c r="AC611" s="53"/>
      <c r="AD611" s="53"/>
      <c r="AE611" s="53"/>
      <c r="AF611" s="53"/>
      <c r="AG611" s="53"/>
      <c r="AH611" s="53"/>
      <c r="AI611" s="53"/>
      <c r="AJ611" s="53"/>
      <c r="AK611" s="53"/>
    </row>
    <row r="612" spans="2:37" ht="15.75" customHeight="1" x14ac:dyDescent="0.35">
      <c r="B612" s="53"/>
      <c r="C612" s="53"/>
      <c r="D612" s="53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  <c r="AB612" s="53"/>
      <c r="AC612" s="53"/>
      <c r="AD612" s="53"/>
      <c r="AE612" s="53"/>
      <c r="AF612" s="53"/>
      <c r="AG612" s="53"/>
      <c r="AH612" s="53"/>
      <c r="AI612" s="53"/>
      <c r="AJ612" s="53"/>
      <c r="AK612" s="53"/>
    </row>
    <row r="613" spans="2:37" ht="15.75" customHeight="1" x14ac:dyDescent="0.35">
      <c r="B613" s="53"/>
      <c r="C613" s="53"/>
      <c r="D613" s="53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  <c r="AB613" s="53"/>
      <c r="AC613" s="53"/>
      <c r="AD613" s="53"/>
      <c r="AE613" s="53"/>
      <c r="AF613" s="53"/>
      <c r="AG613" s="53"/>
      <c r="AH613" s="53"/>
      <c r="AI613" s="53"/>
      <c r="AJ613" s="53"/>
      <c r="AK613" s="53"/>
    </row>
    <row r="614" spans="2:37" ht="15.75" customHeight="1" x14ac:dyDescent="0.35">
      <c r="B614" s="53"/>
      <c r="C614" s="53"/>
      <c r="D614" s="53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  <c r="AB614" s="53"/>
      <c r="AC614" s="53"/>
      <c r="AD614" s="53"/>
      <c r="AE614" s="53"/>
      <c r="AF614" s="53"/>
      <c r="AG614" s="53"/>
      <c r="AH614" s="53"/>
      <c r="AI614" s="53"/>
      <c r="AJ614" s="53"/>
      <c r="AK614" s="53"/>
    </row>
    <row r="615" spans="2:37" ht="15.75" customHeight="1" x14ac:dyDescent="0.35">
      <c r="B615" s="53"/>
      <c r="C615" s="53"/>
      <c r="D615" s="53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  <c r="AB615" s="53"/>
      <c r="AC615" s="53"/>
      <c r="AD615" s="53"/>
      <c r="AE615" s="53"/>
      <c r="AF615" s="53"/>
      <c r="AG615" s="53"/>
      <c r="AH615" s="53"/>
      <c r="AI615" s="53"/>
      <c r="AJ615" s="53"/>
      <c r="AK615" s="53"/>
    </row>
    <row r="616" spans="2:37" ht="15.75" customHeight="1" x14ac:dyDescent="0.35">
      <c r="B616" s="53"/>
      <c r="C616" s="53"/>
      <c r="D616" s="53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  <c r="AB616" s="53"/>
      <c r="AC616" s="53"/>
      <c r="AD616" s="53"/>
      <c r="AE616" s="53"/>
      <c r="AF616" s="53"/>
      <c r="AG616" s="53"/>
      <c r="AH616" s="53"/>
      <c r="AI616" s="53"/>
      <c r="AJ616" s="53"/>
      <c r="AK616" s="53"/>
    </row>
    <row r="617" spans="2:37" ht="15.75" customHeight="1" x14ac:dyDescent="0.35">
      <c r="B617" s="53"/>
      <c r="C617" s="53"/>
      <c r="D617" s="53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  <c r="AB617" s="53"/>
      <c r="AC617" s="53"/>
      <c r="AD617" s="53"/>
      <c r="AE617" s="53"/>
      <c r="AF617" s="53"/>
      <c r="AG617" s="53"/>
      <c r="AH617" s="53"/>
      <c r="AI617" s="53"/>
      <c r="AJ617" s="53"/>
      <c r="AK617" s="53"/>
    </row>
    <row r="618" spans="2:37" ht="15.75" customHeight="1" x14ac:dyDescent="0.35">
      <c r="B618" s="53"/>
      <c r="C618" s="53"/>
      <c r="D618" s="53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  <c r="AB618" s="53"/>
      <c r="AC618" s="53"/>
      <c r="AD618" s="53"/>
      <c r="AE618" s="53"/>
      <c r="AF618" s="53"/>
      <c r="AG618" s="53"/>
      <c r="AH618" s="53"/>
      <c r="AI618" s="53"/>
      <c r="AJ618" s="53"/>
      <c r="AK618" s="53"/>
    </row>
    <row r="619" spans="2:37" ht="15.75" customHeight="1" x14ac:dyDescent="0.35">
      <c r="B619" s="53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  <c r="AB619" s="53"/>
      <c r="AC619" s="53"/>
      <c r="AD619" s="53"/>
      <c r="AE619" s="53"/>
      <c r="AF619" s="53"/>
      <c r="AG619" s="53"/>
      <c r="AH619" s="53"/>
      <c r="AI619" s="53"/>
      <c r="AJ619" s="53"/>
      <c r="AK619" s="53"/>
    </row>
    <row r="620" spans="2:37" ht="15.75" customHeight="1" x14ac:dyDescent="0.35">
      <c r="B620" s="53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  <c r="AB620" s="53"/>
      <c r="AC620" s="53"/>
      <c r="AD620" s="53"/>
      <c r="AE620" s="53"/>
      <c r="AF620" s="53"/>
      <c r="AG620" s="53"/>
      <c r="AH620" s="53"/>
      <c r="AI620" s="53"/>
      <c r="AJ620" s="53"/>
      <c r="AK620" s="53"/>
    </row>
    <row r="621" spans="2:37" ht="15.75" customHeight="1" x14ac:dyDescent="0.35">
      <c r="B621" s="53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  <c r="AB621" s="53"/>
      <c r="AC621" s="53"/>
      <c r="AD621" s="53"/>
      <c r="AE621" s="53"/>
      <c r="AF621" s="53"/>
      <c r="AG621" s="53"/>
      <c r="AH621" s="53"/>
      <c r="AI621" s="53"/>
      <c r="AJ621" s="53"/>
      <c r="AK621" s="53"/>
    </row>
    <row r="622" spans="2:37" ht="15.75" customHeight="1" x14ac:dyDescent="0.35">
      <c r="B622" s="53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  <c r="AB622" s="53"/>
      <c r="AC622" s="53"/>
      <c r="AD622" s="53"/>
      <c r="AE622" s="53"/>
      <c r="AF622" s="53"/>
      <c r="AG622" s="53"/>
      <c r="AH622" s="53"/>
      <c r="AI622" s="53"/>
      <c r="AJ622" s="53"/>
      <c r="AK622" s="53"/>
    </row>
    <row r="623" spans="2:37" ht="15.75" customHeight="1" x14ac:dyDescent="0.35">
      <c r="B623" s="53"/>
      <c r="C623" s="53"/>
      <c r="D623" s="53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  <c r="AB623" s="53"/>
      <c r="AC623" s="53"/>
      <c r="AD623" s="53"/>
      <c r="AE623" s="53"/>
      <c r="AF623" s="53"/>
      <c r="AG623" s="53"/>
      <c r="AH623" s="53"/>
      <c r="AI623" s="53"/>
      <c r="AJ623" s="53"/>
      <c r="AK623" s="53"/>
    </row>
    <row r="624" spans="2:37" ht="15.75" customHeight="1" x14ac:dyDescent="0.35">
      <c r="B624" s="53"/>
      <c r="C624" s="53"/>
      <c r="D624" s="53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  <c r="AB624" s="53"/>
      <c r="AC624" s="53"/>
      <c r="AD624" s="53"/>
      <c r="AE624" s="53"/>
      <c r="AF624" s="53"/>
      <c r="AG624" s="53"/>
      <c r="AH624" s="53"/>
      <c r="AI624" s="53"/>
      <c r="AJ624" s="53"/>
      <c r="AK624" s="53"/>
    </row>
    <row r="625" spans="2:37" ht="15.75" customHeight="1" x14ac:dyDescent="0.35">
      <c r="B625" s="53"/>
      <c r="C625" s="53"/>
      <c r="D625" s="53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  <c r="AB625" s="53"/>
      <c r="AC625" s="53"/>
      <c r="AD625" s="53"/>
      <c r="AE625" s="53"/>
      <c r="AF625" s="53"/>
      <c r="AG625" s="53"/>
      <c r="AH625" s="53"/>
      <c r="AI625" s="53"/>
      <c r="AJ625" s="53"/>
      <c r="AK625" s="53"/>
    </row>
    <row r="626" spans="2:37" ht="15.75" customHeight="1" x14ac:dyDescent="0.35">
      <c r="B626" s="53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  <c r="AB626" s="53"/>
      <c r="AC626" s="53"/>
      <c r="AD626" s="53"/>
      <c r="AE626" s="53"/>
      <c r="AF626" s="53"/>
      <c r="AG626" s="53"/>
      <c r="AH626" s="53"/>
      <c r="AI626" s="53"/>
      <c r="AJ626" s="53"/>
      <c r="AK626" s="53"/>
    </row>
    <row r="627" spans="2:37" ht="15.75" customHeight="1" x14ac:dyDescent="0.35">
      <c r="B627" s="53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  <c r="AB627" s="53"/>
      <c r="AC627" s="53"/>
      <c r="AD627" s="53"/>
      <c r="AE627" s="53"/>
      <c r="AF627" s="53"/>
      <c r="AG627" s="53"/>
      <c r="AH627" s="53"/>
      <c r="AI627" s="53"/>
      <c r="AJ627" s="53"/>
      <c r="AK627" s="53"/>
    </row>
    <row r="628" spans="2:37" ht="15.75" customHeight="1" x14ac:dyDescent="0.35">
      <c r="B628" s="53"/>
      <c r="C628" s="53"/>
      <c r="D628" s="53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  <c r="AB628" s="53"/>
      <c r="AC628" s="53"/>
      <c r="AD628" s="53"/>
      <c r="AE628" s="53"/>
      <c r="AF628" s="53"/>
      <c r="AG628" s="53"/>
      <c r="AH628" s="53"/>
      <c r="AI628" s="53"/>
      <c r="AJ628" s="53"/>
      <c r="AK628" s="53"/>
    </row>
    <row r="629" spans="2:37" ht="15.75" customHeight="1" x14ac:dyDescent="0.35">
      <c r="B629" s="53"/>
      <c r="C629" s="53"/>
      <c r="D629" s="53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  <c r="AB629" s="53"/>
      <c r="AC629" s="53"/>
      <c r="AD629" s="53"/>
      <c r="AE629" s="53"/>
      <c r="AF629" s="53"/>
      <c r="AG629" s="53"/>
      <c r="AH629" s="53"/>
      <c r="AI629" s="53"/>
      <c r="AJ629" s="53"/>
      <c r="AK629" s="53"/>
    </row>
    <row r="630" spans="2:37" ht="15.75" customHeight="1" x14ac:dyDescent="0.35">
      <c r="B630" s="53"/>
      <c r="C630" s="53"/>
      <c r="D630" s="53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  <c r="AB630" s="53"/>
      <c r="AC630" s="53"/>
      <c r="AD630" s="53"/>
      <c r="AE630" s="53"/>
      <c r="AF630" s="53"/>
      <c r="AG630" s="53"/>
      <c r="AH630" s="53"/>
      <c r="AI630" s="53"/>
      <c r="AJ630" s="53"/>
      <c r="AK630" s="53"/>
    </row>
    <row r="631" spans="2:37" ht="15.75" customHeight="1" x14ac:dyDescent="0.35">
      <c r="B631" s="53"/>
      <c r="C631" s="53"/>
      <c r="D631" s="53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  <c r="AB631" s="53"/>
      <c r="AC631" s="53"/>
      <c r="AD631" s="53"/>
      <c r="AE631" s="53"/>
      <c r="AF631" s="53"/>
      <c r="AG631" s="53"/>
      <c r="AH631" s="53"/>
      <c r="AI631" s="53"/>
      <c r="AJ631" s="53"/>
      <c r="AK631" s="53"/>
    </row>
    <row r="632" spans="2:37" ht="15.75" customHeight="1" x14ac:dyDescent="0.35">
      <c r="B632" s="53"/>
      <c r="C632" s="53"/>
      <c r="D632" s="53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  <c r="AB632" s="53"/>
      <c r="AC632" s="53"/>
      <c r="AD632" s="53"/>
      <c r="AE632" s="53"/>
      <c r="AF632" s="53"/>
      <c r="AG632" s="53"/>
      <c r="AH632" s="53"/>
      <c r="AI632" s="53"/>
      <c r="AJ632" s="53"/>
      <c r="AK632" s="53"/>
    </row>
    <row r="633" spans="2:37" ht="15.75" customHeight="1" x14ac:dyDescent="0.35">
      <c r="B633" s="53"/>
      <c r="C633" s="53"/>
      <c r="D633" s="53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  <c r="AB633" s="53"/>
      <c r="AC633" s="53"/>
      <c r="AD633" s="53"/>
      <c r="AE633" s="53"/>
      <c r="AF633" s="53"/>
      <c r="AG633" s="53"/>
      <c r="AH633" s="53"/>
      <c r="AI633" s="53"/>
      <c r="AJ633" s="53"/>
      <c r="AK633" s="53"/>
    </row>
    <row r="634" spans="2:37" ht="15.75" customHeight="1" x14ac:dyDescent="0.35">
      <c r="B634" s="53"/>
      <c r="C634" s="53"/>
      <c r="D634" s="53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  <c r="AB634" s="53"/>
      <c r="AC634" s="53"/>
      <c r="AD634" s="53"/>
      <c r="AE634" s="53"/>
      <c r="AF634" s="53"/>
      <c r="AG634" s="53"/>
      <c r="AH634" s="53"/>
      <c r="AI634" s="53"/>
      <c r="AJ634" s="53"/>
      <c r="AK634" s="53"/>
    </row>
    <row r="635" spans="2:37" ht="15.75" customHeight="1" x14ac:dyDescent="0.35">
      <c r="B635" s="53"/>
      <c r="C635" s="53"/>
      <c r="D635" s="53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  <c r="AB635" s="53"/>
      <c r="AC635" s="53"/>
      <c r="AD635" s="53"/>
      <c r="AE635" s="53"/>
      <c r="AF635" s="53"/>
      <c r="AG635" s="53"/>
      <c r="AH635" s="53"/>
      <c r="AI635" s="53"/>
      <c r="AJ635" s="53"/>
      <c r="AK635" s="53"/>
    </row>
    <row r="636" spans="2:37" ht="15.75" customHeight="1" x14ac:dyDescent="0.35">
      <c r="B636" s="53"/>
      <c r="C636" s="53"/>
      <c r="D636" s="53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  <c r="AB636" s="53"/>
      <c r="AC636" s="53"/>
      <c r="AD636" s="53"/>
      <c r="AE636" s="53"/>
      <c r="AF636" s="53"/>
      <c r="AG636" s="53"/>
      <c r="AH636" s="53"/>
      <c r="AI636" s="53"/>
      <c r="AJ636" s="53"/>
      <c r="AK636" s="53"/>
    </row>
    <row r="637" spans="2:37" ht="15.75" customHeight="1" x14ac:dyDescent="0.35">
      <c r="B637" s="53"/>
      <c r="C637" s="53"/>
      <c r="D637" s="53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  <c r="AB637" s="53"/>
      <c r="AC637" s="53"/>
      <c r="AD637" s="53"/>
      <c r="AE637" s="53"/>
      <c r="AF637" s="53"/>
      <c r="AG637" s="53"/>
      <c r="AH637" s="53"/>
      <c r="AI637" s="53"/>
      <c r="AJ637" s="53"/>
      <c r="AK637" s="53"/>
    </row>
    <row r="638" spans="2:37" ht="15.75" customHeight="1" x14ac:dyDescent="0.35">
      <c r="B638" s="53"/>
      <c r="C638" s="53"/>
      <c r="D638" s="53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  <c r="AB638" s="53"/>
      <c r="AC638" s="53"/>
      <c r="AD638" s="53"/>
      <c r="AE638" s="53"/>
      <c r="AF638" s="53"/>
      <c r="AG638" s="53"/>
      <c r="AH638" s="53"/>
      <c r="AI638" s="53"/>
      <c r="AJ638" s="53"/>
      <c r="AK638" s="53"/>
    </row>
    <row r="639" spans="2:37" ht="15.75" customHeight="1" x14ac:dyDescent="0.35">
      <c r="B639" s="53"/>
      <c r="C639" s="53"/>
      <c r="D639" s="53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  <c r="AB639" s="53"/>
      <c r="AC639" s="53"/>
      <c r="AD639" s="53"/>
      <c r="AE639" s="53"/>
      <c r="AF639" s="53"/>
      <c r="AG639" s="53"/>
      <c r="AH639" s="53"/>
      <c r="AI639" s="53"/>
      <c r="AJ639" s="53"/>
      <c r="AK639" s="53"/>
    </row>
    <row r="640" spans="2:37" ht="15.75" customHeight="1" x14ac:dyDescent="0.35">
      <c r="B640" s="53"/>
      <c r="C640" s="53"/>
      <c r="D640" s="53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  <c r="AB640" s="53"/>
      <c r="AC640" s="53"/>
      <c r="AD640" s="53"/>
      <c r="AE640" s="53"/>
      <c r="AF640" s="53"/>
      <c r="AG640" s="53"/>
      <c r="AH640" s="53"/>
      <c r="AI640" s="53"/>
      <c r="AJ640" s="53"/>
      <c r="AK640" s="53"/>
    </row>
    <row r="641" spans="2:37" ht="15.75" customHeight="1" x14ac:dyDescent="0.35">
      <c r="B641" s="53"/>
      <c r="C641" s="53"/>
      <c r="D641" s="53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  <c r="AB641" s="53"/>
      <c r="AC641" s="53"/>
      <c r="AD641" s="53"/>
      <c r="AE641" s="53"/>
      <c r="AF641" s="53"/>
      <c r="AG641" s="53"/>
      <c r="AH641" s="53"/>
      <c r="AI641" s="53"/>
      <c r="AJ641" s="53"/>
      <c r="AK641" s="53"/>
    </row>
    <row r="642" spans="2:37" ht="15.75" customHeight="1" x14ac:dyDescent="0.35">
      <c r="B642" s="53"/>
      <c r="C642" s="53"/>
      <c r="D642" s="53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  <c r="AB642" s="53"/>
      <c r="AC642" s="53"/>
      <c r="AD642" s="53"/>
      <c r="AE642" s="53"/>
      <c r="AF642" s="53"/>
      <c r="AG642" s="53"/>
      <c r="AH642" s="53"/>
      <c r="AI642" s="53"/>
      <c r="AJ642" s="53"/>
      <c r="AK642" s="53"/>
    </row>
    <row r="643" spans="2:37" ht="15.75" customHeight="1" x14ac:dyDescent="0.35">
      <c r="B643" s="53"/>
      <c r="C643" s="53"/>
      <c r="D643" s="53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  <c r="AB643" s="53"/>
      <c r="AC643" s="53"/>
      <c r="AD643" s="53"/>
      <c r="AE643" s="53"/>
      <c r="AF643" s="53"/>
      <c r="AG643" s="53"/>
      <c r="AH643" s="53"/>
      <c r="AI643" s="53"/>
      <c r="AJ643" s="53"/>
      <c r="AK643" s="53"/>
    </row>
    <row r="644" spans="2:37" ht="15.75" customHeight="1" x14ac:dyDescent="0.35">
      <c r="B644" s="53"/>
      <c r="C644" s="53"/>
      <c r="D644" s="53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  <c r="AB644" s="53"/>
      <c r="AC644" s="53"/>
      <c r="AD644" s="53"/>
      <c r="AE644" s="53"/>
      <c r="AF644" s="53"/>
      <c r="AG644" s="53"/>
      <c r="AH644" s="53"/>
      <c r="AI644" s="53"/>
      <c r="AJ644" s="53"/>
      <c r="AK644" s="53"/>
    </row>
    <row r="645" spans="2:37" ht="15.75" customHeight="1" x14ac:dyDescent="0.35">
      <c r="B645" s="53"/>
      <c r="C645" s="53"/>
      <c r="D645" s="53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  <c r="AB645" s="53"/>
      <c r="AC645" s="53"/>
      <c r="AD645" s="53"/>
      <c r="AE645" s="53"/>
      <c r="AF645" s="53"/>
      <c r="AG645" s="53"/>
      <c r="AH645" s="53"/>
      <c r="AI645" s="53"/>
      <c r="AJ645" s="53"/>
      <c r="AK645" s="53"/>
    </row>
    <row r="646" spans="2:37" ht="15.75" customHeight="1" x14ac:dyDescent="0.35">
      <c r="B646" s="53"/>
      <c r="C646" s="53"/>
      <c r="D646" s="53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  <c r="AB646" s="53"/>
      <c r="AC646" s="53"/>
      <c r="AD646" s="53"/>
      <c r="AE646" s="53"/>
      <c r="AF646" s="53"/>
      <c r="AG646" s="53"/>
      <c r="AH646" s="53"/>
      <c r="AI646" s="53"/>
      <c r="AJ646" s="53"/>
      <c r="AK646" s="53"/>
    </row>
    <row r="647" spans="2:37" ht="15.75" customHeight="1" x14ac:dyDescent="0.35">
      <c r="B647" s="53"/>
      <c r="C647" s="53"/>
      <c r="D647" s="53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  <c r="AB647" s="53"/>
      <c r="AC647" s="53"/>
      <c r="AD647" s="53"/>
      <c r="AE647" s="53"/>
      <c r="AF647" s="53"/>
      <c r="AG647" s="53"/>
      <c r="AH647" s="53"/>
      <c r="AI647" s="53"/>
      <c r="AJ647" s="53"/>
      <c r="AK647" s="53"/>
    </row>
    <row r="648" spans="2:37" ht="15.75" customHeight="1" x14ac:dyDescent="0.35">
      <c r="B648" s="53"/>
      <c r="C648" s="53"/>
      <c r="D648" s="53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  <c r="AB648" s="53"/>
      <c r="AC648" s="53"/>
      <c r="AD648" s="53"/>
      <c r="AE648" s="53"/>
      <c r="AF648" s="53"/>
      <c r="AG648" s="53"/>
      <c r="AH648" s="53"/>
      <c r="AI648" s="53"/>
      <c r="AJ648" s="53"/>
      <c r="AK648" s="53"/>
    </row>
    <row r="649" spans="2:37" ht="15.75" customHeight="1" x14ac:dyDescent="0.35">
      <c r="B649" s="53"/>
      <c r="C649" s="53"/>
      <c r="D649" s="53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  <c r="AB649" s="53"/>
      <c r="AC649" s="53"/>
      <c r="AD649" s="53"/>
      <c r="AE649" s="53"/>
      <c r="AF649" s="53"/>
      <c r="AG649" s="53"/>
      <c r="AH649" s="53"/>
      <c r="AI649" s="53"/>
      <c r="AJ649" s="53"/>
      <c r="AK649" s="53"/>
    </row>
    <row r="650" spans="2:37" ht="15.75" customHeight="1" x14ac:dyDescent="0.35">
      <c r="B650" s="53"/>
      <c r="C650" s="53"/>
      <c r="D650" s="53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  <c r="AB650" s="53"/>
      <c r="AC650" s="53"/>
      <c r="AD650" s="53"/>
      <c r="AE650" s="53"/>
      <c r="AF650" s="53"/>
      <c r="AG650" s="53"/>
      <c r="AH650" s="53"/>
      <c r="AI650" s="53"/>
      <c r="AJ650" s="53"/>
      <c r="AK650" s="53"/>
    </row>
    <row r="651" spans="2:37" ht="15.75" customHeight="1" x14ac:dyDescent="0.35">
      <c r="B651" s="53"/>
      <c r="C651" s="53"/>
      <c r="D651" s="53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  <c r="AB651" s="53"/>
      <c r="AC651" s="53"/>
      <c r="AD651" s="53"/>
      <c r="AE651" s="53"/>
      <c r="AF651" s="53"/>
      <c r="AG651" s="53"/>
      <c r="AH651" s="53"/>
      <c r="AI651" s="53"/>
      <c r="AJ651" s="53"/>
      <c r="AK651" s="53"/>
    </row>
    <row r="652" spans="2:37" ht="15.75" customHeight="1" x14ac:dyDescent="0.35">
      <c r="B652" s="53"/>
      <c r="C652" s="53"/>
      <c r="D652" s="53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  <c r="AB652" s="53"/>
      <c r="AC652" s="53"/>
      <c r="AD652" s="53"/>
      <c r="AE652" s="53"/>
      <c r="AF652" s="53"/>
      <c r="AG652" s="53"/>
      <c r="AH652" s="53"/>
      <c r="AI652" s="53"/>
      <c r="AJ652" s="53"/>
      <c r="AK652" s="53"/>
    </row>
    <row r="653" spans="2:37" ht="15.75" customHeight="1" x14ac:dyDescent="0.35">
      <c r="B653" s="53"/>
      <c r="C653" s="53"/>
      <c r="D653" s="53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  <c r="AB653" s="53"/>
      <c r="AC653" s="53"/>
      <c r="AD653" s="53"/>
      <c r="AE653" s="53"/>
      <c r="AF653" s="53"/>
      <c r="AG653" s="53"/>
      <c r="AH653" s="53"/>
      <c r="AI653" s="53"/>
      <c r="AJ653" s="53"/>
      <c r="AK653" s="53"/>
    </row>
    <row r="654" spans="2:37" ht="15.75" customHeight="1" x14ac:dyDescent="0.35">
      <c r="B654" s="53"/>
      <c r="C654" s="53"/>
      <c r="D654" s="53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  <c r="AB654" s="53"/>
      <c r="AC654" s="53"/>
      <c r="AD654" s="53"/>
      <c r="AE654" s="53"/>
      <c r="AF654" s="53"/>
      <c r="AG654" s="53"/>
      <c r="AH654" s="53"/>
      <c r="AI654" s="53"/>
      <c r="AJ654" s="53"/>
      <c r="AK654" s="53"/>
    </row>
    <row r="655" spans="2:37" ht="15.75" customHeight="1" x14ac:dyDescent="0.35">
      <c r="B655" s="53"/>
      <c r="C655" s="53"/>
      <c r="D655" s="53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  <c r="AB655" s="53"/>
      <c r="AC655" s="53"/>
      <c r="AD655" s="53"/>
      <c r="AE655" s="53"/>
      <c r="AF655" s="53"/>
      <c r="AG655" s="53"/>
      <c r="AH655" s="53"/>
      <c r="AI655" s="53"/>
      <c r="AJ655" s="53"/>
      <c r="AK655" s="53"/>
    </row>
    <row r="656" spans="2:37" ht="15.75" customHeight="1" x14ac:dyDescent="0.35">
      <c r="B656" s="53"/>
      <c r="C656" s="53"/>
      <c r="D656" s="53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  <c r="AB656" s="53"/>
      <c r="AC656" s="53"/>
      <c r="AD656" s="53"/>
      <c r="AE656" s="53"/>
      <c r="AF656" s="53"/>
      <c r="AG656" s="53"/>
      <c r="AH656" s="53"/>
      <c r="AI656" s="53"/>
      <c r="AJ656" s="53"/>
      <c r="AK656" s="53"/>
    </row>
    <row r="657" spans="2:37" ht="15.75" customHeight="1" x14ac:dyDescent="0.35">
      <c r="B657" s="53"/>
      <c r="C657" s="53"/>
      <c r="D657" s="53"/>
      <c r="E657" s="53"/>
      <c r="F657" s="53"/>
      <c r="G657" s="53"/>
      <c r="H657" s="53"/>
      <c r="I657" s="53"/>
      <c r="J657" s="53"/>
      <c r="K657" s="53"/>
      <c r="L657" s="53"/>
      <c r="M657" s="53"/>
      <c r="N657" s="53"/>
      <c r="O657" s="53"/>
      <c r="P657" s="53"/>
      <c r="Q657" s="53"/>
      <c r="R657" s="53"/>
      <c r="S657" s="53"/>
      <c r="T657" s="53"/>
      <c r="U657" s="53"/>
      <c r="V657" s="53"/>
      <c r="W657" s="53"/>
      <c r="X657" s="53"/>
      <c r="Y657" s="53"/>
      <c r="Z657" s="53"/>
      <c r="AA657" s="53"/>
      <c r="AB657" s="53"/>
      <c r="AC657" s="53"/>
      <c r="AD657" s="53"/>
      <c r="AE657" s="53"/>
      <c r="AF657" s="53"/>
      <c r="AG657" s="53"/>
      <c r="AH657" s="53"/>
      <c r="AI657" s="53"/>
      <c r="AJ657" s="53"/>
      <c r="AK657" s="53"/>
    </row>
    <row r="658" spans="2:37" ht="15.75" customHeight="1" x14ac:dyDescent="0.35">
      <c r="B658" s="53"/>
      <c r="C658" s="53"/>
      <c r="D658" s="53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  <c r="AB658" s="53"/>
      <c r="AC658" s="53"/>
      <c r="AD658" s="53"/>
      <c r="AE658" s="53"/>
      <c r="AF658" s="53"/>
      <c r="AG658" s="53"/>
      <c r="AH658" s="53"/>
      <c r="AI658" s="53"/>
      <c r="AJ658" s="53"/>
      <c r="AK658" s="53"/>
    </row>
    <row r="659" spans="2:37" ht="15.75" customHeight="1" x14ac:dyDescent="0.35">
      <c r="B659" s="53"/>
      <c r="C659" s="53"/>
      <c r="D659" s="53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  <c r="AB659" s="53"/>
      <c r="AC659" s="53"/>
      <c r="AD659" s="53"/>
      <c r="AE659" s="53"/>
      <c r="AF659" s="53"/>
      <c r="AG659" s="53"/>
      <c r="AH659" s="53"/>
      <c r="AI659" s="53"/>
      <c r="AJ659" s="53"/>
      <c r="AK659" s="53"/>
    </row>
    <row r="660" spans="2:37" ht="15.75" customHeight="1" x14ac:dyDescent="0.35">
      <c r="B660" s="53"/>
      <c r="C660" s="53"/>
      <c r="D660" s="53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  <c r="AB660" s="53"/>
      <c r="AC660" s="53"/>
      <c r="AD660" s="53"/>
      <c r="AE660" s="53"/>
      <c r="AF660" s="53"/>
      <c r="AG660" s="53"/>
      <c r="AH660" s="53"/>
      <c r="AI660" s="53"/>
      <c r="AJ660" s="53"/>
      <c r="AK660" s="53"/>
    </row>
    <row r="661" spans="2:37" ht="15.75" customHeight="1" x14ac:dyDescent="0.35">
      <c r="B661" s="53"/>
      <c r="C661" s="53"/>
      <c r="D661" s="53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  <c r="AB661" s="53"/>
      <c r="AC661" s="53"/>
      <c r="AD661" s="53"/>
      <c r="AE661" s="53"/>
      <c r="AF661" s="53"/>
      <c r="AG661" s="53"/>
      <c r="AH661" s="53"/>
      <c r="AI661" s="53"/>
      <c r="AJ661" s="53"/>
      <c r="AK661" s="53"/>
    </row>
    <row r="662" spans="2:37" ht="15.75" customHeight="1" x14ac:dyDescent="0.35">
      <c r="B662" s="53"/>
      <c r="C662" s="53"/>
      <c r="D662" s="53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  <c r="AB662" s="53"/>
      <c r="AC662" s="53"/>
      <c r="AD662" s="53"/>
      <c r="AE662" s="53"/>
      <c r="AF662" s="53"/>
      <c r="AG662" s="53"/>
      <c r="AH662" s="53"/>
      <c r="AI662" s="53"/>
      <c r="AJ662" s="53"/>
      <c r="AK662" s="53"/>
    </row>
    <row r="663" spans="2:37" ht="15.75" customHeight="1" x14ac:dyDescent="0.35">
      <c r="B663" s="53"/>
      <c r="C663" s="53"/>
      <c r="D663" s="53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  <c r="AB663" s="53"/>
      <c r="AC663" s="53"/>
      <c r="AD663" s="53"/>
      <c r="AE663" s="53"/>
      <c r="AF663" s="53"/>
      <c r="AG663" s="53"/>
      <c r="AH663" s="53"/>
      <c r="AI663" s="53"/>
      <c r="AJ663" s="53"/>
      <c r="AK663" s="53"/>
    </row>
    <row r="664" spans="2:37" ht="15.75" customHeight="1" x14ac:dyDescent="0.35">
      <c r="B664" s="53"/>
      <c r="C664" s="53"/>
      <c r="D664" s="53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  <c r="AB664" s="53"/>
      <c r="AC664" s="53"/>
      <c r="AD664" s="53"/>
      <c r="AE664" s="53"/>
      <c r="AF664" s="53"/>
      <c r="AG664" s="53"/>
      <c r="AH664" s="53"/>
      <c r="AI664" s="53"/>
      <c r="AJ664" s="53"/>
      <c r="AK664" s="53"/>
    </row>
    <row r="665" spans="2:37" ht="15.75" customHeight="1" x14ac:dyDescent="0.35">
      <c r="B665" s="53"/>
      <c r="C665" s="53"/>
      <c r="D665" s="53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  <c r="AB665" s="53"/>
      <c r="AC665" s="53"/>
      <c r="AD665" s="53"/>
      <c r="AE665" s="53"/>
      <c r="AF665" s="53"/>
      <c r="AG665" s="53"/>
      <c r="AH665" s="53"/>
      <c r="AI665" s="53"/>
      <c r="AJ665" s="53"/>
      <c r="AK665" s="53"/>
    </row>
    <row r="666" spans="2:37" ht="15.75" customHeight="1" x14ac:dyDescent="0.35">
      <c r="B666" s="53"/>
      <c r="C666" s="53"/>
      <c r="D666" s="53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  <c r="AB666" s="53"/>
      <c r="AC666" s="53"/>
      <c r="AD666" s="53"/>
      <c r="AE666" s="53"/>
      <c r="AF666" s="53"/>
      <c r="AG666" s="53"/>
      <c r="AH666" s="53"/>
      <c r="AI666" s="53"/>
      <c r="AJ666" s="53"/>
      <c r="AK666" s="53"/>
    </row>
    <row r="667" spans="2:37" ht="15.75" customHeight="1" x14ac:dyDescent="0.35">
      <c r="B667" s="53"/>
      <c r="C667" s="53"/>
      <c r="D667" s="53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  <c r="AB667" s="53"/>
      <c r="AC667" s="53"/>
      <c r="AD667" s="53"/>
      <c r="AE667" s="53"/>
      <c r="AF667" s="53"/>
      <c r="AG667" s="53"/>
      <c r="AH667" s="53"/>
      <c r="AI667" s="53"/>
      <c r="AJ667" s="53"/>
      <c r="AK667" s="53"/>
    </row>
    <row r="668" spans="2:37" ht="15.75" customHeight="1" x14ac:dyDescent="0.35">
      <c r="B668" s="53"/>
      <c r="C668" s="53"/>
      <c r="D668" s="53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  <c r="AB668" s="53"/>
      <c r="AC668" s="53"/>
      <c r="AD668" s="53"/>
      <c r="AE668" s="53"/>
      <c r="AF668" s="53"/>
      <c r="AG668" s="53"/>
      <c r="AH668" s="53"/>
      <c r="AI668" s="53"/>
      <c r="AJ668" s="53"/>
      <c r="AK668" s="53"/>
    </row>
    <row r="669" spans="2:37" ht="15.75" customHeight="1" x14ac:dyDescent="0.35">
      <c r="B669" s="53"/>
      <c r="C669" s="53"/>
      <c r="D669" s="53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  <c r="AB669" s="53"/>
      <c r="AC669" s="53"/>
      <c r="AD669" s="53"/>
      <c r="AE669" s="53"/>
      <c r="AF669" s="53"/>
      <c r="AG669" s="53"/>
      <c r="AH669" s="53"/>
      <c r="AI669" s="53"/>
      <c r="AJ669" s="53"/>
      <c r="AK669" s="53"/>
    </row>
    <row r="670" spans="2:37" ht="15.75" customHeight="1" x14ac:dyDescent="0.35">
      <c r="B670" s="53"/>
      <c r="C670" s="53"/>
      <c r="D670" s="53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  <c r="AB670" s="53"/>
      <c r="AC670" s="53"/>
      <c r="AD670" s="53"/>
      <c r="AE670" s="53"/>
      <c r="AF670" s="53"/>
      <c r="AG670" s="53"/>
      <c r="AH670" s="53"/>
      <c r="AI670" s="53"/>
      <c r="AJ670" s="53"/>
      <c r="AK670" s="53"/>
    </row>
    <row r="671" spans="2:37" ht="15.75" customHeight="1" x14ac:dyDescent="0.35">
      <c r="B671" s="53"/>
      <c r="C671" s="53"/>
      <c r="D671" s="53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  <c r="AB671" s="53"/>
      <c r="AC671" s="53"/>
      <c r="AD671" s="53"/>
      <c r="AE671" s="53"/>
      <c r="AF671" s="53"/>
      <c r="AG671" s="53"/>
      <c r="AH671" s="53"/>
      <c r="AI671" s="53"/>
      <c r="AJ671" s="53"/>
      <c r="AK671" s="53"/>
    </row>
    <row r="672" spans="2:37" ht="15.75" customHeight="1" x14ac:dyDescent="0.35">
      <c r="B672" s="53"/>
      <c r="C672" s="53"/>
      <c r="D672" s="53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  <c r="AB672" s="53"/>
      <c r="AC672" s="53"/>
      <c r="AD672" s="53"/>
      <c r="AE672" s="53"/>
      <c r="AF672" s="53"/>
      <c r="AG672" s="53"/>
      <c r="AH672" s="53"/>
      <c r="AI672" s="53"/>
      <c r="AJ672" s="53"/>
      <c r="AK672" s="53"/>
    </row>
    <row r="673" spans="2:37" ht="15.75" customHeight="1" x14ac:dyDescent="0.35">
      <c r="B673" s="53"/>
      <c r="C673" s="53"/>
      <c r="D673" s="53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  <c r="AB673" s="53"/>
      <c r="AC673" s="53"/>
      <c r="AD673" s="53"/>
      <c r="AE673" s="53"/>
      <c r="AF673" s="53"/>
      <c r="AG673" s="53"/>
      <c r="AH673" s="53"/>
      <c r="AI673" s="53"/>
      <c r="AJ673" s="53"/>
      <c r="AK673" s="53"/>
    </row>
    <row r="674" spans="2:37" ht="15.75" customHeight="1" x14ac:dyDescent="0.35">
      <c r="B674" s="53"/>
      <c r="C674" s="53"/>
      <c r="D674" s="53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  <c r="AB674" s="53"/>
      <c r="AC674" s="53"/>
      <c r="AD674" s="53"/>
      <c r="AE674" s="53"/>
      <c r="AF674" s="53"/>
      <c r="AG674" s="53"/>
      <c r="AH674" s="53"/>
      <c r="AI674" s="53"/>
      <c r="AJ674" s="53"/>
      <c r="AK674" s="53"/>
    </row>
    <row r="675" spans="2:37" ht="15.75" customHeight="1" x14ac:dyDescent="0.35">
      <c r="B675" s="53"/>
      <c r="C675" s="53"/>
      <c r="D675" s="53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  <c r="AB675" s="53"/>
      <c r="AC675" s="53"/>
      <c r="AD675" s="53"/>
      <c r="AE675" s="53"/>
      <c r="AF675" s="53"/>
      <c r="AG675" s="53"/>
      <c r="AH675" s="53"/>
      <c r="AI675" s="53"/>
      <c r="AJ675" s="53"/>
      <c r="AK675" s="53"/>
    </row>
    <row r="676" spans="2:37" ht="15.75" customHeight="1" x14ac:dyDescent="0.35">
      <c r="B676" s="53"/>
      <c r="C676" s="53"/>
      <c r="D676" s="53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  <c r="AB676" s="53"/>
      <c r="AC676" s="53"/>
      <c r="AD676" s="53"/>
      <c r="AE676" s="53"/>
      <c r="AF676" s="53"/>
      <c r="AG676" s="53"/>
      <c r="AH676" s="53"/>
      <c r="AI676" s="53"/>
      <c r="AJ676" s="53"/>
      <c r="AK676" s="53"/>
    </row>
    <row r="677" spans="2:37" ht="15.75" customHeight="1" x14ac:dyDescent="0.35">
      <c r="B677" s="53"/>
      <c r="C677" s="53"/>
      <c r="D677" s="53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  <c r="AB677" s="53"/>
      <c r="AC677" s="53"/>
      <c r="AD677" s="53"/>
      <c r="AE677" s="53"/>
      <c r="AF677" s="53"/>
      <c r="AG677" s="53"/>
      <c r="AH677" s="53"/>
      <c r="AI677" s="53"/>
      <c r="AJ677" s="53"/>
      <c r="AK677" s="53"/>
    </row>
    <row r="678" spans="2:37" ht="15.75" customHeight="1" x14ac:dyDescent="0.35">
      <c r="B678" s="53"/>
      <c r="C678" s="53"/>
      <c r="D678" s="53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  <c r="AB678" s="53"/>
      <c r="AC678" s="53"/>
      <c r="AD678" s="53"/>
      <c r="AE678" s="53"/>
      <c r="AF678" s="53"/>
      <c r="AG678" s="53"/>
      <c r="AH678" s="53"/>
      <c r="AI678" s="53"/>
      <c r="AJ678" s="53"/>
      <c r="AK678" s="53"/>
    </row>
    <row r="679" spans="2:37" ht="15.75" customHeight="1" x14ac:dyDescent="0.35">
      <c r="B679" s="53"/>
      <c r="C679" s="53"/>
      <c r="D679" s="53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  <c r="AB679" s="53"/>
      <c r="AC679" s="53"/>
      <c r="AD679" s="53"/>
      <c r="AE679" s="53"/>
      <c r="AF679" s="53"/>
      <c r="AG679" s="53"/>
      <c r="AH679" s="53"/>
      <c r="AI679" s="53"/>
      <c r="AJ679" s="53"/>
      <c r="AK679" s="53"/>
    </row>
    <row r="680" spans="2:37" ht="15.75" customHeight="1" x14ac:dyDescent="0.35">
      <c r="B680" s="53"/>
      <c r="C680" s="53"/>
      <c r="D680" s="53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  <c r="AB680" s="53"/>
      <c r="AC680" s="53"/>
      <c r="AD680" s="53"/>
      <c r="AE680" s="53"/>
      <c r="AF680" s="53"/>
      <c r="AG680" s="53"/>
      <c r="AH680" s="53"/>
      <c r="AI680" s="53"/>
      <c r="AJ680" s="53"/>
      <c r="AK680" s="53"/>
    </row>
    <row r="681" spans="2:37" ht="15.75" customHeight="1" x14ac:dyDescent="0.35">
      <c r="B681" s="53"/>
      <c r="C681" s="53"/>
      <c r="D681" s="53"/>
      <c r="E681" s="53"/>
      <c r="F681" s="53"/>
      <c r="G681" s="53"/>
      <c r="H681" s="53"/>
      <c r="I681" s="53"/>
      <c r="J681" s="53"/>
      <c r="K681" s="53"/>
      <c r="L681" s="53"/>
      <c r="M681" s="53"/>
      <c r="N681" s="53"/>
      <c r="O681" s="53"/>
      <c r="P681" s="53"/>
      <c r="Q681" s="53"/>
      <c r="R681" s="53"/>
      <c r="S681" s="53"/>
      <c r="T681" s="53"/>
      <c r="U681" s="53"/>
      <c r="V681" s="53"/>
      <c r="W681" s="53"/>
      <c r="X681" s="53"/>
      <c r="Y681" s="53"/>
      <c r="Z681" s="53"/>
      <c r="AA681" s="53"/>
      <c r="AB681" s="53"/>
      <c r="AC681" s="53"/>
      <c r="AD681" s="53"/>
      <c r="AE681" s="53"/>
      <c r="AF681" s="53"/>
      <c r="AG681" s="53"/>
      <c r="AH681" s="53"/>
      <c r="AI681" s="53"/>
      <c r="AJ681" s="53"/>
      <c r="AK681" s="53"/>
    </row>
    <row r="682" spans="2:37" ht="15.75" customHeight="1" x14ac:dyDescent="0.35">
      <c r="B682" s="53"/>
      <c r="C682" s="53"/>
      <c r="D682" s="53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  <c r="AB682" s="53"/>
      <c r="AC682" s="53"/>
      <c r="AD682" s="53"/>
      <c r="AE682" s="53"/>
      <c r="AF682" s="53"/>
      <c r="AG682" s="53"/>
      <c r="AH682" s="53"/>
      <c r="AI682" s="53"/>
      <c r="AJ682" s="53"/>
      <c r="AK682" s="53"/>
    </row>
    <row r="683" spans="2:37" ht="15.75" customHeight="1" x14ac:dyDescent="0.35">
      <c r="B683" s="53"/>
      <c r="C683" s="53"/>
      <c r="D683" s="53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  <c r="AB683" s="53"/>
      <c r="AC683" s="53"/>
      <c r="AD683" s="53"/>
      <c r="AE683" s="53"/>
      <c r="AF683" s="53"/>
      <c r="AG683" s="53"/>
      <c r="AH683" s="53"/>
      <c r="AI683" s="53"/>
      <c r="AJ683" s="53"/>
      <c r="AK683" s="53"/>
    </row>
    <row r="684" spans="2:37" ht="15.75" customHeight="1" x14ac:dyDescent="0.35">
      <c r="B684" s="53"/>
      <c r="C684" s="53"/>
      <c r="D684" s="53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  <c r="AB684" s="53"/>
      <c r="AC684" s="53"/>
      <c r="AD684" s="53"/>
      <c r="AE684" s="53"/>
      <c r="AF684" s="53"/>
      <c r="AG684" s="53"/>
      <c r="AH684" s="53"/>
      <c r="AI684" s="53"/>
      <c r="AJ684" s="53"/>
      <c r="AK684" s="53"/>
    </row>
    <row r="685" spans="2:37" ht="15.75" customHeight="1" x14ac:dyDescent="0.35">
      <c r="B685" s="53"/>
      <c r="C685" s="53"/>
      <c r="D685" s="53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  <c r="AB685" s="53"/>
      <c r="AC685" s="53"/>
      <c r="AD685" s="53"/>
      <c r="AE685" s="53"/>
      <c r="AF685" s="53"/>
      <c r="AG685" s="53"/>
      <c r="AH685" s="53"/>
      <c r="AI685" s="53"/>
      <c r="AJ685" s="53"/>
      <c r="AK685" s="53"/>
    </row>
    <row r="686" spans="2:37" ht="15.75" customHeight="1" x14ac:dyDescent="0.35">
      <c r="B686" s="53"/>
      <c r="C686" s="53"/>
      <c r="D686" s="53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  <c r="AB686" s="53"/>
      <c r="AC686" s="53"/>
      <c r="AD686" s="53"/>
      <c r="AE686" s="53"/>
      <c r="AF686" s="53"/>
      <c r="AG686" s="53"/>
      <c r="AH686" s="53"/>
      <c r="AI686" s="53"/>
      <c r="AJ686" s="53"/>
      <c r="AK686" s="53"/>
    </row>
    <row r="687" spans="2:37" ht="15.75" customHeight="1" x14ac:dyDescent="0.35">
      <c r="B687" s="53"/>
      <c r="C687" s="53"/>
      <c r="D687" s="53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  <c r="AB687" s="53"/>
      <c r="AC687" s="53"/>
      <c r="AD687" s="53"/>
      <c r="AE687" s="53"/>
      <c r="AF687" s="53"/>
      <c r="AG687" s="53"/>
      <c r="AH687" s="53"/>
      <c r="AI687" s="53"/>
      <c r="AJ687" s="53"/>
      <c r="AK687" s="53"/>
    </row>
    <row r="688" spans="2:37" ht="15.75" customHeight="1" x14ac:dyDescent="0.35">
      <c r="B688" s="53"/>
      <c r="C688" s="53"/>
      <c r="D688" s="53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  <c r="AB688" s="53"/>
      <c r="AC688" s="53"/>
      <c r="AD688" s="53"/>
      <c r="AE688" s="53"/>
      <c r="AF688" s="53"/>
      <c r="AG688" s="53"/>
      <c r="AH688" s="53"/>
      <c r="AI688" s="53"/>
      <c r="AJ688" s="53"/>
      <c r="AK688" s="53"/>
    </row>
    <row r="689" spans="2:37" ht="15.75" customHeight="1" x14ac:dyDescent="0.35">
      <c r="B689" s="53"/>
      <c r="C689" s="53"/>
      <c r="D689" s="53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  <c r="AB689" s="53"/>
      <c r="AC689" s="53"/>
      <c r="AD689" s="53"/>
      <c r="AE689" s="53"/>
      <c r="AF689" s="53"/>
      <c r="AG689" s="53"/>
      <c r="AH689" s="53"/>
      <c r="AI689" s="53"/>
      <c r="AJ689" s="53"/>
      <c r="AK689" s="53"/>
    </row>
    <row r="690" spans="2:37" ht="15.75" customHeight="1" x14ac:dyDescent="0.35">
      <c r="B690" s="53"/>
      <c r="C690" s="53"/>
      <c r="D690" s="53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  <c r="AB690" s="53"/>
      <c r="AC690" s="53"/>
      <c r="AD690" s="53"/>
      <c r="AE690" s="53"/>
      <c r="AF690" s="53"/>
      <c r="AG690" s="53"/>
      <c r="AH690" s="53"/>
      <c r="AI690" s="53"/>
      <c r="AJ690" s="53"/>
      <c r="AK690" s="53"/>
    </row>
    <row r="691" spans="2:37" ht="15.75" customHeight="1" x14ac:dyDescent="0.35">
      <c r="B691" s="53"/>
      <c r="C691" s="53"/>
      <c r="D691" s="53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  <c r="AB691" s="53"/>
      <c r="AC691" s="53"/>
      <c r="AD691" s="53"/>
      <c r="AE691" s="53"/>
      <c r="AF691" s="53"/>
      <c r="AG691" s="53"/>
      <c r="AH691" s="53"/>
      <c r="AI691" s="53"/>
      <c r="AJ691" s="53"/>
      <c r="AK691" s="53"/>
    </row>
    <row r="692" spans="2:37" ht="15.75" customHeight="1" x14ac:dyDescent="0.35">
      <c r="B692" s="53"/>
      <c r="C692" s="53"/>
      <c r="D692" s="53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  <c r="AB692" s="53"/>
      <c r="AC692" s="53"/>
      <c r="AD692" s="53"/>
      <c r="AE692" s="53"/>
      <c r="AF692" s="53"/>
      <c r="AG692" s="53"/>
      <c r="AH692" s="53"/>
      <c r="AI692" s="53"/>
      <c r="AJ692" s="53"/>
      <c r="AK692" s="53"/>
    </row>
    <row r="693" spans="2:37" ht="15.75" customHeight="1" x14ac:dyDescent="0.35">
      <c r="B693" s="53"/>
      <c r="C693" s="53"/>
      <c r="D693" s="53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  <c r="AB693" s="53"/>
      <c r="AC693" s="53"/>
      <c r="AD693" s="53"/>
      <c r="AE693" s="53"/>
      <c r="AF693" s="53"/>
      <c r="AG693" s="53"/>
      <c r="AH693" s="53"/>
      <c r="AI693" s="53"/>
      <c r="AJ693" s="53"/>
      <c r="AK693" s="53"/>
    </row>
    <row r="694" spans="2:37" ht="15.75" customHeight="1" x14ac:dyDescent="0.35">
      <c r="B694" s="53"/>
      <c r="C694" s="53"/>
      <c r="D694" s="53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  <c r="AB694" s="53"/>
      <c r="AC694" s="53"/>
      <c r="AD694" s="53"/>
      <c r="AE694" s="53"/>
      <c r="AF694" s="53"/>
      <c r="AG694" s="53"/>
      <c r="AH694" s="53"/>
      <c r="AI694" s="53"/>
      <c r="AJ694" s="53"/>
      <c r="AK694" s="53"/>
    </row>
    <row r="695" spans="2:37" ht="15.75" customHeight="1" x14ac:dyDescent="0.35">
      <c r="B695" s="53"/>
      <c r="C695" s="53"/>
      <c r="D695" s="53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  <c r="AB695" s="53"/>
      <c r="AC695" s="53"/>
      <c r="AD695" s="53"/>
      <c r="AE695" s="53"/>
      <c r="AF695" s="53"/>
      <c r="AG695" s="53"/>
      <c r="AH695" s="53"/>
      <c r="AI695" s="53"/>
      <c r="AJ695" s="53"/>
      <c r="AK695" s="53"/>
    </row>
    <row r="696" spans="2:37" ht="15.75" customHeight="1" x14ac:dyDescent="0.35">
      <c r="B696" s="53"/>
      <c r="C696" s="53"/>
      <c r="D696" s="53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  <c r="AB696" s="53"/>
      <c r="AC696" s="53"/>
      <c r="AD696" s="53"/>
      <c r="AE696" s="53"/>
      <c r="AF696" s="53"/>
      <c r="AG696" s="53"/>
      <c r="AH696" s="53"/>
      <c r="AI696" s="53"/>
      <c r="AJ696" s="53"/>
      <c r="AK696" s="53"/>
    </row>
    <row r="697" spans="2:37" ht="15.75" customHeight="1" x14ac:dyDescent="0.35">
      <c r="B697" s="53"/>
      <c r="C697" s="53"/>
      <c r="D697" s="53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  <c r="AB697" s="53"/>
      <c r="AC697" s="53"/>
      <c r="AD697" s="53"/>
      <c r="AE697" s="53"/>
      <c r="AF697" s="53"/>
      <c r="AG697" s="53"/>
      <c r="AH697" s="53"/>
      <c r="AI697" s="53"/>
      <c r="AJ697" s="53"/>
      <c r="AK697" s="53"/>
    </row>
    <row r="698" spans="2:37" ht="15.75" customHeight="1" x14ac:dyDescent="0.35">
      <c r="B698" s="53"/>
      <c r="C698" s="53"/>
      <c r="D698" s="53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  <c r="AB698" s="53"/>
      <c r="AC698" s="53"/>
      <c r="AD698" s="53"/>
      <c r="AE698" s="53"/>
      <c r="AF698" s="53"/>
      <c r="AG698" s="53"/>
      <c r="AH698" s="53"/>
      <c r="AI698" s="53"/>
      <c r="AJ698" s="53"/>
      <c r="AK698" s="53"/>
    </row>
    <row r="699" spans="2:37" ht="15.75" customHeight="1" x14ac:dyDescent="0.35">
      <c r="B699" s="53"/>
      <c r="C699" s="53"/>
      <c r="D699" s="53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  <c r="AB699" s="53"/>
      <c r="AC699" s="53"/>
      <c r="AD699" s="53"/>
      <c r="AE699" s="53"/>
      <c r="AF699" s="53"/>
      <c r="AG699" s="53"/>
      <c r="AH699" s="53"/>
      <c r="AI699" s="53"/>
      <c r="AJ699" s="53"/>
      <c r="AK699" s="53"/>
    </row>
    <row r="700" spans="2:37" ht="15.75" customHeight="1" x14ac:dyDescent="0.35">
      <c r="B700" s="53"/>
      <c r="C700" s="53"/>
      <c r="D700" s="53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  <c r="AB700" s="53"/>
      <c r="AC700" s="53"/>
      <c r="AD700" s="53"/>
      <c r="AE700" s="53"/>
      <c r="AF700" s="53"/>
      <c r="AG700" s="53"/>
      <c r="AH700" s="53"/>
      <c r="AI700" s="53"/>
      <c r="AJ700" s="53"/>
      <c r="AK700" s="53"/>
    </row>
    <row r="701" spans="2:37" ht="15.75" customHeight="1" x14ac:dyDescent="0.35">
      <c r="B701" s="53"/>
      <c r="C701" s="53"/>
      <c r="D701" s="53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  <c r="AB701" s="53"/>
      <c r="AC701" s="53"/>
      <c r="AD701" s="53"/>
      <c r="AE701" s="53"/>
      <c r="AF701" s="53"/>
      <c r="AG701" s="53"/>
      <c r="AH701" s="53"/>
      <c r="AI701" s="53"/>
      <c r="AJ701" s="53"/>
      <c r="AK701" s="53"/>
    </row>
    <row r="702" spans="2:37" ht="15.75" customHeight="1" x14ac:dyDescent="0.35">
      <c r="B702" s="53"/>
      <c r="C702" s="53"/>
      <c r="D702" s="53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  <c r="AB702" s="53"/>
      <c r="AC702" s="53"/>
      <c r="AD702" s="53"/>
      <c r="AE702" s="53"/>
      <c r="AF702" s="53"/>
      <c r="AG702" s="53"/>
      <c r="AH702" s="53"/>
      <c r="AI702" s="53"/>
      <c r="AJ702" s="53"/>
      <c r="AK702" s="53"/>
    </row>
    <row r="703" spans="2:37" ht="15.75" customHeight="1" x14ac:dyDescent="0.35">
      <c r="B703" s="53"/>
      <c r="C703" s="53"/>
      <c r="D703" s="53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  <c r="AB703" s="53"/>
      <c r="AC703" s="53"/>
      <c r="AD703" s="53"/>
      <c r="AE703" s="53"/>
      <c r="AF703" s="53"/>
      <c r="AG703" s="53"/>
      <c r="AH703" s="53"/>
      <c r="AI703" s="53"/>
      <c r="AJ703" s="53"/>
      <c r="AK703" s="53"/>
    </row>
    <row r="704" spans="2:37" ht="15.75" customHeight="1" x14ac:dyDescent="0.35">
      <c r="B704" s="53"/>
      <c r="C704" s="53"/>
      <c r="D704" s="53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  <c r="AB704" s="53"/>
      <c r="AC704" s="53"/>
      <c r="AD704" s="53"/>
      <c r="AE704" s="53"/>
      <c r="AF704" s="53"/>
      <c r="AG704" s="53"/>
      <c r="AH704" s="53"/>
      <c r="AI704" s="53"/>
      <c r="AJ704" s="53"/>
      <c r="AK704" s="53"/>
    </row>
    <row r="705" spans="2:37" ht="15.75" customHeight="1" x14ac:dyDescent="0.35">
      <c r="B705" s="53"/>
      <c r="C705" s="53"/>
      <c r="D705" s="53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  <c r="AB705" s="53"/>
      <c r="AC705" s="53"/>
      <c r="AD705" s="53"/>
      <c r="AE705" s="53"/>
      <c r="AF705" s="53"/>
      <c r="AG705" s="53"/>
      <c r="AH705" s="53"/>
      <c r="AI705" s="53"/>
      <c r="AJ705" s="53"/>
      <c r="AK705" s="53"/>
    </row>
    <row r="706" spans="2:37" ht="15.75" customHeight="1" x14ac:dyDescent="0.35">
      <c r="B706" s="53"/>
      <c r="C706" s="53"/>
      <c r="D706" s="53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  <c r="AB706" s="53"/>
      <c r="AC706" s="53"/>
      <c r="AD706" s="53"/>
      <c r="AE706" s="53"/>
      <c r="AF706" s="53"/>
      <c r="AG706" s="53"/>
      <c r="AH706" s="53"/>
      <c r="AI706" s="53"/>
      <c r="AJ706" s="53"/>
      <c r="AK706" s="53"/>
    </row>
    <row r="707" spans="2:37" ht="15.75" customHeight="1" x14ac:dyDescent="0.35">
      <c r="B707" s="53"/>
      <c r="C707" s="53"/>
      <c r="D707" s="53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  <c r="AB707" s="53"/>
      <c r="AC707" s="53"/>
      <c r="AD707" s="53"/>
      <c r="AE707" s="53"/>
      <c r="AF707" s="53"/>
      <c r="AG707" s="53"/>
      <c r="AH707" s="53"/>
      <c r="AI707" s="53"/>
      <c r="AJ707" s="53"/>
      <c r="AK707" s="53"/>
    </row>
    <row r="708" spans="2:37" ht="15.75" customHeight="1" x14ac:dyDescent="0.35">
      <c r="B708" s="53"/>
      <c r="C708" s="53"/>
      <c r="D708" s="53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  <c r="AB708" s="53"/>
      <c r="AC708" s="53"/>
      <c r="AD708" s="53"/>
      <c r="AE708" s="53"/>
      <c r="AF708" s="53"/>
      <c r="AG708" s="53"/>
      <c r="AH708" s="53"/>
      <c r="AI708" s="53"/>
      <c r="AJ708" s="53"/>
      <c r="AK708" s="53"/>
    </row>
    <row r="709" spans="2:37" ht="15.75" customHeight="1" x14ac:dyDescent="0.35">
      <c r="B709" s="53"/>
      <c r="C709" s="53"/>
      <c r="D709" s="53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  <c r="AB709" s="53"/>
      <c r="AC709" s="53"/>
      <c r="AD709" s="53"/>
      <c r="AE709" s="53"/>
      <c r="AF709" s="53"/>
      <c r="AG709" s="53"/>
      <c r="AH709" s="53"/>
      <c r="AI709" s="53"/>
      <c r="AJ709" s="53"/>
      <c r="AK709" s="53"/>
    </row>
    <row r="710" spans="2:37" ht="15.75" customHeight="1" x14ac:dyDescent="0.35">
      <c r="B710" s="53"/>
      <c r="C710" s="53"/>
      <c r="D710" s="53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  <c r="AB710" s="53"/>
      <c r="AC710" s="53"/>
      <c r="AD710" s="53"/>
      <c r="AE710" s="53"/>
      <c r="AF710" s="53"/>
      <c r="AG710" s="53"/>
      <c r="AH710" s="53"/>
      <c r="AI710" s="53"/>
      <c r="AJ710" s="53"/>
      <c r="AK710" s="53"/>
    </row>
    <row r="711" spans="2:37" ht="15.75" customHeight="1" x14ac:dyDescent="0.35">
      <c r="B711" s="53"/>
      <c r="C711" s="53"/>
      <c r="D711" s="53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  <c r="AB711" s="53"/>
      <c r="AC711" s="53"/>
      <c r="AD711" s="53"/>
      <c r="AE711" s="53"/>
      <c r="AF711" s="53"/>
      <c r="AG711" s="53"/>
      <c r="AH711" s="53"/>
      <c r="AI711" s="53"/>
      <c r="AJ711" s="53"/>
      <c r="AK711" s="53"/>
    </row>
    <row r="712" spans="2:37" ht="15.75" customHeight="1" x14ac:dyDescent="0.35">
      <c r="B712" s="53"/>
      <c r="C712" s="53"/>
      <c r="D712" s="53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  <c r="AB712" s="53"/>
      <c r="AC712" s="53"/>
      <c r="AD712" s="53"/>
      <c r="AE712" s="53"/>
      <c r="AF712" s="53"/>
      <c r="AG712" s="53"/>
      <c r="AH712" s="53"/>
      <c r="AI712" s="53"/>
      <c r="AJ712" s="53"/>
      <c r="AK712" s="53"/>
    </row>
    <row r="713" spans="2:37" ht="15.75" customHeight="1" x14ac:dyDescent="0.35">
      <c r="B713" s="53"/>
      <c r="C713" s="53"/>
      <c r="D713" s="53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  <c r="AB713" s="53"/>
      <c r="AC713" s="53"/>
      <c r="AD713" s="53"/>
      <c r="AE713" s="53"/>
      <c r="AF713" s="53"/>
      <c r="AG713" s="53"/>
      <c r="AH713" s="53"/>
      <c r="AI713" s="53"/>
      <c r="AJ713" s="53"/>
      <c r="AK713" s="53"/>
    </row>
    <row r="714" spans="2:37" ht="15.75" customHeight="1" x14ac:dyDescent="0.35">
      <c r="B714" s="53"/>
      <c r="C714" s="53"/>
      <c r="D714" s="53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  <c r="AB714" s="53"/>
      <c r="AC714" s="53"/>
      <c r="AD714" s="53"/>
      <c r="AE714" s="53"/>
      <c r="AF714" s="53"/>
      <c r="AG714" s="53"/>
      <c r="AH714" s="53"/>
      <c r="AI714" s="53"/>
      <c r="AJ714" s="53"/>
      <c r="AK714" s="53"/>
    </row>
    <row r="715" spans="2:37" ht="15.75" customHeight="1" x14ac:dyDescent="0.35">
      <c r="B715" s="53"/>
      <c r="C715" s="53"/>
      <c r="D715" s="53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  <c r="AB715" s="53"/>
      <c r="AC715" s="53"/>
      <c r="AD715" s="53"/>
      <c r="AE715" s="53"/>
      <c r="AF715" s="53"/>
      <c r="AG715" s="53"/>
      <c r="AH715" s="53"/>
      <c r="AI715" s="53"/>
      <c r="AJ715" s="53"/>
      <c r="AK715" s="53"/>
    </row>
    <row r="716" spans="2:37" ht="15.75" customHeight="1" x14ac:dyDescent="0.35">
      <c r="B716" s="53"/>
      <c r="C716" s="53"/>
      <c r="D716" s="53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  <c r="AB716" s="53"/>
      <c r="AC716" s="53"/>
      <c r="AD716" s="53"/>
      <c r="AE716" s="53"/>
      <c r="AF716" s="53"/>
      <c r="AG716" s="53"/>
      <c r="AH716" s="53"/>
      <c r="AI716" s="53"/>
      <c r="AJ716" s="53"/>
      <c r="AK716" s="53"/>
    </row>
    <row r="717" spans="2:37" ht="15.75" customHeight="1" x14ac:dyDescent="0.35">
      <c r="B717" s="53"/>
      <c r="C717" s="53"/>
      <c r="D717" s="53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  <c r="AB717" s="53"/>
      <c r="AC717" s="53"/>
      <c r="AD717" s="53"/>
      <c r="AE717" s="53"/>
      <c r="AF717" s="53"/>
      <c r="AG717" s="53"/>
      <c r="AH717" s="53"/>
      <c r="AI717" s="53"/>
      <c r="AJ717" s="53"/>
      <c r="AK717" s="53"/>
    </row>
    <row r="718" spans="2:37" ht="15.75" customHeight="1" x14ac:dyDescent="0.35">
      <c r="B718" s="53"/>
      <c r="C718" s="53"/>
      <c r="D718" s="53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  <c r="AB718" s="53"/>
      <c r="AC718" s="53"/>
      <c r="AD718" s="53"/>
      <c r="AE718" s="53"/>
      <c r="AF718" s="53"/>
      <c r="AG718" s="53"/>
      <c r="AH718" s="53"/>
      <c r="AI718" s="53"/>
      <c r="AJ718" s="53"/>
      <c r="AK718" s="53"/>
    </row>
    <row r="719" spans="2:37" ht="15.75" customHeight="1" x14ac:dyDescent="0.35">
      <c r="B719" s="53"/>
      <c r="C719" s="53"/>
      <c r="D719" s="53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  <c r="AB719" s="53"/>
      <c r="AC719" s="53"/>
      <c r="AD719" s="53"/>
      <c r="AE719" s="53"/>
      <c r="AF719" s="53"/>
      <c r="AG719" s="53"/>
      <c r="AH719" s="53"/>
      <c r="AI719" s="53"/>
      <c r="AJ719" s="53"/>
      <c r="AK719" s="53"/>
    </row>
    <row r="720" spans="2:37" ht="15.75" customHeight="1" x14ac:dyDescent="0.35">
      <c r="B720" s="53"/>
      <c r="C720" s="53"/>
      <c r="D720" s="53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  <c r="AB720" s="53"/>
      <c r="AC720" s="53"/>
      <c r="AD720" s="53"/>
      <c r="AE720" s="53"/>
      <c r="AF720" s="53"/>
      <c r="AG720" s="53"/>
      <c r="AH720" s="53"/>
      <c r="AI720" s="53"/>
      <c r="AJ720" s="53"/>
      <c r="AK720" s="53"/>
    </row>
    <row r="721" spans="2:37" ht="15.75" customHeight="1" x14ac:dyDescent="0.35">
      <c r="B721" s="53"/>
      <c r="C721" s="53"/>
      <c r="D721" s="53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  <c r="AB721" s="53"/>
      <c r="AC721" s="53"/>
      <c r="AD721" s="53"/>
      <c r="AE721" s="53"/>
      <c r="AF721" s="53"/>
      <c r="AG721" s="53"/>
      <c r="AH721" s="53"/>
      <c r="AI721" s="53"/>
      <c r="AJ721" s="53"/>
      <c r="AK721" s="53"/>
    </row>
    <row r="722" spans="2:37" ht="15.75" customHeight="1" x14ac:dyDescent="0.35">
      <c r="B722" s="53"/>
      <c r="C722" s="53"/>
      <c r="D722" s="53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  <c r="AB722" s="53"/>
      <c r="AC722" s="53"/>
      <c r="AD722" s="53"/>
      <c r="AE722" s="53"/>
      <c r="AF722" s="53"/>
      <c r="AG722" s="53"/>
      <c r="AH722" s="53"/>
      <c r="AI722" s="53"/>
      <c r="AJ722" s="53"/>
      <c r="AK722" s="53"/>
    </row>
    <row r="723" spans="2:37" ht="15.75" customHeight="1" x14ac:dyDescent="0.35">
      <c r="B723" s="53"/>
      <c r="C723" s="53"/>
      <c r="D723" s="53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  <c r="AB723" s="53"/>
      <c r="AC723" s="53"/>
      <c r="AD723" s="53"/>
      <c r="AE723" s="53"/>
      <c r="AF723" s="53"/>
      <c r="AG723" s="53"/>
      <c r="AH723" s="53"/>
      <c r="AI723" s="53"/>
      <c r="AJ723" s="53"/>
      <c r="AK723" s="53"/>
    </row>
    <row r="724" spans="2:37" ht="15.75" customHeight="1" x14ac:dyDescent="0.35">
      <c r="B724" s="53"/>
      <c r="C724" s="53"/>
      <c r="D724" s="53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  <c r="AB724" s="53"/>
      <c r="AC724" s="53"/>
      <c r="AD724" s="53"/>
      <c r="AE724" s="53"/>
      <c r="AF724" s="53"/>
      <c r="AG724" s="53"/>
      <c r="AH724" s="53"/>
      <c r="AI724" s="53"/>
      <c r="AJ724" s="53"/>
      <c r="AK724" s="53"/>
    </row>
    <row r="725" spans="2:37" ht="15.75" customHeight="1" x14ac:dyDescent="0.35">
      <c r="B725" s="53"/>
      <c r="C725" s="53"/>
      <c r="D725" s="53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  <c r="AB725" s="53"/>
      <c r="AC725" s="53"/>
      <c r="AD725" s="53"/>
      <c r="AE725" s="53"/>
      <c r="AF725" s="53"/>
      <c r="AG725" s="53"/>
      <c r="AH725" s="53"/>
      <c r="AI725" s="53"/>
      <c r="AJ725" s="53"/>
      <c r="AK725" s="53"/>
    </row>
    <row r="726" spans="2:37" ht="15.75" customHeight="1" x14ac:dyDescent="0.35">
      <c r="B726" s="53"/>
      <c r="C726" s="53"/>
      <c r="D726" s="53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  <c r="AB726" s="53"/>
      <c r="AC726" s="53"/>
      <c r="AD726" s="53"/>
      <c r="AE726" s="53"/>
      <c r="AF726" s="53"/>
      <c r="AG726" s="53"/>
      <c r="AH726" s="53"/>
      <c r="AI726" s="53"/>
      <c r="AJ726" s="53"/>
      <c r="AK726" s="53"/>
    </row>
    <row r="727" spans="2:37" ht="15.75" customHeight="1" x14ac:dyDescent="0.35">
      <c r="B727" s="53"/>
      <c r="C727" s="53"/>
      <c r="D727" s="53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  <c r="AB727" s="53"/>
      <c r="AC727" s="53"/>
      <c r="AD727" s="53"/>
      <c r="AE727" s="53"/>
      <c r="AF727" s="53"/>
      <c r="AG727" s="53"/>
      <c r="AH727" s="53"/>
      <c r="AI727" s="53"/>
      <c r="AJ727" s="53"/>
      <c r="AK727" s="53"/>
    </row>
    <row r="728" spans="2:37" ht="15.75" customHeight="1" x14ac:dyDescent="0.35">
      <c r="B728" s="53"/>
      <c r="C728" s="53"/>
      <c r="D728" s="53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  <c r="AB728" s="53"/>
      <c r="AC728" s="53"/>
      <c r="AD728" s="53"/>
      <c r="AE728" s="53"/>
      <c r="AF728" s="53"/>
      <c r="AG728" s="53"/>
      <c r="AH728" s="53"/>
      <c r="AI728" s="53"/>
      <c r="AJ728" s="53"/>
      <c r="AK728" s="53"/>
    </row>
    <row r="729" spans="2:37" ht="15.75" customHeight="1" x14ac:dyDescent="0.35">
      <c r="B729" s="53"/>
      <c r="C729" s="53"/>
      <c r="D729" s="53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  <c r="AB729" s="53"/>
      <c r="AC729" s="53"/>
      <c r="AD729" s="53"/>
      <c r="AE729" s="53"/>
      <c r="AF729" s="53"/>
      <c r="AG729" s="53"/>
      <c r="AH729" s="53"/>
      <c r="AI729" s="53"/>
      <c r="AJ729" s="53"/>
      <c r="AK729" s="53"/>
    </row>
    <row r="730" spans="2:37" ht="15.75" customHeight="1" x14ac:dyDescent="0.35">
      <c r="B730" s="53"/>
      <c r="C730" s="53"/>
      <c r="D730" s="53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  <c r="AB730" s="53"/>
      <c r="AC730" s="53"/>
      <c r="AD730" s="53"/>
      <c r="AE730" s="53"/>
      <c r="AF730" s="53"/>
      <c r="AG730" s="53"/>
      <c r="AH730" s="53"/>
      <c r="AI730" s="53"/>
      <c r="AJ730" s="53"/>
      <c r="AK730" s="53"/>
    </row>
    <row r="731" spans="2:37" ht="15.75" customHeight="1" x14ac:dyDescent="0.35">
      <c r="B731" s="53"/>
      <c r="C731" s="53"/>
      <c r="D731" s="53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  <c r="AB731" s="53"/>
      <c r="AC731" s="53"/>
      <c r="AD731" s="53"/>
      <c r="AE731" s="53"/>
      <c r="AF731" s="53"/>
      <c r="AG731" s="53"/>
      <c r="AH731" s="53"/>
      <c r="AI731" s="53"/>
      <c r="AJ731" s="53"/>
      <c r="AK731" s="53"/>
    </row>
    <row r="732" spans="2:37" ht="15.75" customHeight="1" x14ac:dyDescent="0.35">
      <c r="B732" s="53"/>
      <c r="C732" s="53"/>
      <c r="D732" s="53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  <c r="AB732" s="53"/>
      <c r="AC732" s="53"/>
      <c r="AD732" s="53"/>
      <c r="AE732" s="53"/>
      <c r="AF732" s="53"/>
      <c r="AG732" s="53"/>
      <c r="AH732" s="53"/>
      <c r="AI732" s="53"/>
      <c r="AJ732" s="53"/>
      <c r="AK732" s="53"/>
    </row>
    <row r="733" spans="2:37" ht="15.75" customHeight="1" x14ac:dyDescent="0.35">
      <c r="B733" s="53"/>
      <c r="C733" s="53"/>
      <c r="D733" s="53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  <c r="AB733" s="53"/>
      <c r="AC733" s="53"/>
      <c r="AD733" s="53"/>
      <c r="AE733" s="53"/>
      <c r="AF733" s="53"/>
      <c r="AG733" s="53"/>
      <c r="AH733" s="53"/>
      <c r="AI733" s="53"/>
      <c r="AJ733" s="53"/>
      <c r="AK733" s="53"/>
    </row>
    <row r="734" spans="2:37" ht="15.75" customHeight="1" x14ac:dyDescent="0.35">
      <c r="B734" s="53"/>
      <c r="C734" s="53"/>
      <c r="D734" s="53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  <c r="AB734" s="53"/>
      <c r="AC734" s="53"/>
      <c r="AD734" s="53"/>
      <c r="AE734" s="53"/>
      <c r="AF734" s="53"/>
      <c r="AG734" s="53"/>
      <c r="AH734" s="53"/>
      <c r="AI734" s="53"/>
      <c r="AJ734" s="53"/>
      <c r="AK734" s="53"/>
    </row>
    <row r="735" spans="2:37" ht="15.75" customHeight="1" x14ac:dyDescent="0.35">
      <c r="B735" s="53"/>
      <c r="C735" s="53"/>
      <c r="D735" s="53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  <c r="AB735" s="53"/>
      <c r="AC735" s="53"/>
      <c r="AD735" s="53"/>
      <c r="AE735" s="53"/>
      <c r="AF735" s="53"/>
      <c r="AG735" s="53"/>
      <c r="AH735" s="53"/>
      <c r="AI735" s="53"/>
      <c r="AJ735" s="53"/>
      <c r="AK735" s="53"/>
    </row>
    <row r="736" spans="2:37" ht="15.75" customHeight="1" x14ac:dyDescent="0.35">
      <c r="B736" s="53"/>
      <c r="C736" s="53"/>
      <c r="D736" s="53"/>
      <c r="E736" s="53"/>
      <c r="F736" s="53"/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  <c r="AB736" s="53"/>
      <c r="AC736" s="53"/>
      <c r="AD736" s="53"/>
      <c r="AE736" s="53"/>
      <c r="AF736" s="53"/>
      <c r="AG736" s="53"/>
      <c r="AH736" s="53"/>
      <c r="AI736" s="53"/>
      <c r="AJ736" s="53"/>
      <c r="AK736" s="53"/>
    </row>
    <row r="737" spans="2:37" ht="15.75" customHeight="1" x14ac:dyDescent="0.35">
      <c r="B737" s="53"/>
      <c r="C737" s="53"/>
      <c r="D737" s="53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  <c r="AB737" s="53"/>
      <c r="AC737" s="53"/>
      <c r="AD737" s="53"/>
      <c r="AE737" s="53"/>
      <c r="AF737" s="53"/>
      <c r="AG737" s="53"/>
      <c r="AH737" s="53"/>
      <c r="AI737" s="53"/>
      <c r="AJ737" s="53"/>
      <c r="AK737" s="53"/>
    </row>
    <row r="738" spans="2:37" ht="15.75" customHeight="1" x14ac:dyDescent="0.35">
      <c r="B738" s="53"/>
      <c r="C738" s="53"/>
      <c r="D738" s="53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  <c r="AB738" s="53"/>
      <c r="AC738" s="53"/>
      <c r="AD738" s="53"/>
      <c r="AE738" s="53"/>
      <c r="AF738" s="53"/>
      <c r="AG738" s="53"/>
      <c r="AH738" s="53"/>
      <c r="AI738" s="53"/>
      <c r="AJ738" s="53"/>
      <c r="AK738" s="53"/>
    </row>
    <row r="739" spans="2:37" ht="15.75" customHeight="1" x14ac:dyDescent="0.35">
      <c r="B739" s="53"/>
      <c r="C739" s="53"/>
      <c r="D739" s="53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  <c r="AB739" s="53"/>
      <c r="AC739" s="53"/>
      <c r="AD739" s="53"/>
      <c r="AE739" s="53"/>
      <c r="AF739" s="53"/>
      <c r="AG739" s="53"/>
      <c r="AH739" s="53"/>
      <c r="AI739" s="53"/>
      <c r="AJ739" s="53"/>
      <c r="AK739" s="53"/>
    </row>
    <row r="740" spans="2:37" ht="15.75" customHeight="1" x14ac:dyDescent="0.35">
      <c r="B740" s="53"/>
      <c r="C740" s="53"/>
      <c r="D740" s="53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  <c r="AB740" s="53"/>
      <c r="AC740" s="53"/>
      <c r="AD740" s="53"/>
      <c r="AE740" s="53"/>
      <c r="AF740" s="53"/>
      <c r="AG740" s="53"/>
      <c r="AH740" s="53"/>
      <c r="AI740" s="53"/>
      <c r="AJ740" s="53"/>
      <c r="AK740" s="53"/>
    </row>
    <row r="741" spans="2:37" ht="15.75" customHeight="1" x14ac:dyDescent="0.35">
      <c r="B741" s="53"/>
      <c r="C741" s="53"/>
      <c r="D741" s="53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  <c r="AB741" s="53"/>
      <c r="AC741" s="53"/>
      <c r="AD741" s="53"/>
      <c r="AE741" s="53"/>
      <c r="AF741" s="53"/>
      <c r="AG741" s="53"/>
      <c r="AH741" s="53"/>
      <c r="AI741" s="53"/>
      <c r="AJ741" s="53"/>
      <c r="AK741" s="53"/>
    </row>
    <row r="742" spans="2:37" ht="15.75" customHeight="1" x14ac:dyDescent="0.35">
      <c r="B742" s="53"/>
      <c r="C742" s="53"/>
      <c r="D742" s="53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  <c r="AB742" s="53"/>
      <c r="AC742" s="53"/>
      <c r="AD742" s="53"/>
      <c r="AE742" s="53"/>
      <c r="AF742" s="53"/>
      <c r="AG742" s="53"/>
      <c r="AH742" s="53"/>
      <c r="AI742" s="53"/>
      <c r="AJ742" s="53"/>
      <c r="AK742" s="53"/>
    </row>
    <row r="743" spans="2:37" ht="15.75" customHeight="1" x14ac:dyDescent="0.35">
      <c r="B743" s="53"/>
      <c r="C743" s="53"/>
      <c r="D743" s="53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  <c r="AB743" s="53"/>
      <c r="AC743" s="53"/>
      <c r="AD743" s="53"/>
      <c r="AE743" s="53"/>
      <c r="AF743" s="53"/>
      <c r="AG743" s="53"/>
      <c r="AH743" s="53"/>
      <c r="AI743" s="53"/>
      <c r="AJ743" s="53"/>
      <c r="AK743" s="53"/>
    </row>
    <row r="744" spans="2:37" ht="15.75" customHeight="1" x14ac:dyDescent="0.35">
      <c r="B744" s="53"/>
      <c r="C744" s="53"/>
      <c r="D744" s="53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  <c r="AB744" s="53"/>
      <c r="AC744" s="53"/>
      <c r="AD744" s="53"/>
      <c r="AE744" s="53"/>
      <c r="AF744" s="53"/>
      <c r="AG744" s="53"/>
      <c r="AH744" s="53"/>
      <c r="AI744" s="53"/>
      <c r="AJ744" s="53"/>
      <c r="AK744" s="53"/>
    </row>
    <row r="745" spans="2:37" ht="15.75" customHeight="1" x14ac:dyDescent="0.35">
      <c r="B745" s="53"/>
      <c r="C745" s="53"/>
      <c r="D745" s="53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  <c r="AB745" s="53"/>
      <c r="AC745" s="53"/>
      <c r="AD745" s="53"/>
      <c r="AE745" s="53"/>
      <c r="AF745" s="53"/>
      <c r="AG745" s="53"/>
      <c r="AH745" s="53"/>
      <c r="AI745" s="53"/>
      <c r="AJ745" s="53"/>
      <c r="AK745" s="53"/>
    </row>
    <row r="746" spans="2:37" ht="15.75" customHeight="1" x14ac:dyDescent="0.35">
      <c r="B746" s="53"/>
      <c r="C746" s="53"/>
      <c r="D746" s="53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  <c r="AB746" s="53"/>
      <c r="AC746" s="53"/>
      <c r="AD746" s="53"/>
      <c r="AE746" s="53"/>
      <c r="AF746" s="53"/>
      <c r="AG746" s="53"/>
      <c r="AH746" s="53"/>
      <c r="AI746" s="53"/>
      <c r="AJ746" s="53"/>
      <c r="AK746" s="53"/>
    </row>
    <row r="747" spans="2:37" ht="15.75" customHeight="1" x14ac:dyDescent="0.35">
      <c r="B747" s="53"/>
      <c r="C747" s="53"/>
      <c r="D747" s="53"/>
      <c r="E747" s="53"/>
      <c r="F747" s="53"/>
      <c r="G747" s="53"/>
      <c r="H747" s="53"/>
      <c r="I747" s="53"/>
      <c r="J747" s="53"/>
      <c r="K747" s="53"/>
      <c r="L747" s="53"/>
      <c r="M747" s="53"/>
      <c r="N747" s="53"/>
      <c r="O747" s="53"/>
      <c r="P747" s="53"/>
      <c r="Q747" s="53"/>
      <c r="R747" s="53"/>
      <c r="S747" s="53"/>
      <c r="T747" s="53"/>
      <c r="U747" s="53"/>
      <c r="V747" s="53"/>
      <c r="W747" s="53"/>
      <c r="X747" s="53"/>
      <c r="Y747" s="53"/>
      <c r="Z747" s="53"/>
      <c r="AA747" s="53"/>
      <c r="AB747" s="53"/>
      <c r="AC747" s="53"/>
      <c r="AD747" s="53"/>
      <c r="AE747" s="53"/>
      <c r="AF747" s="53"/>
      <c r="AG747" s="53"/>
      <c r="AH747" s="53"/>
      <c r="AI747" s="53"/>
      <c r="AJ747" s="53"/>
      <c r="AK747" s="53"/>
    </row>
    <row r="748" spans="2:37" ht="15.75" customHeight="1" x14ac:dyDescent="0.35">
      <c r="B748" s="53"/>
      <c r="C748" s="53"/>
      <c r="D748" s="53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  <c r="AB748" s="53"/>
      <c r="AC748" s="53"/>
      <c r="AD748" s="53"/>
      <c r="AE748" s="53"/>
      <c r="AF748" s="53"/>
      <c r="AG748" s="53"/>
      <c r="AH748" s="53"/>
      <c r="AI748" s="53"/>
      <c r="AJ748" s="53"/>
      <c r="AK748" s="53"/>
    </row>
    <row r="749" spans="2:37" ht="15.75" customHeight="1" x14ac:dyDescent="0.35">
      <c r="B749" s="53"/>
      <c r="C749" s="53"/>
      <c r="D749" s="53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  <c r="AB749" s="53"/>
      <c r="AC749" s="53"/>
      <c r="AD749" s="53"/>
      <c r="AE749" s="53"/>
      <c r="AF749" s="53"/>
      <c r="AG749" s="53"/>
      <c r="AH749" s="53"/>
      <c r="AI749" s="53"/>
      <c r="AJ749" s="53"/>
      <c r="AK749" s="53"/>
    </row>
    <row r="750" spans="2:37" ht="15.75" customHeight="1" x14ac:dyDescent="0.35">
      <c r="B750" s="53"/>
      <c r="C750" s="53"/>
      <c r="D750" s="53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  <c r="AB750" s="53"/>
      <c r="AC750" s="53"/>
      <c r="AD750" s="53"/>
      <c r="AE750" s="53"/>
      <c r="AF750" s="53"/>
      <c r="AG750" s="53"/>
      <c r="AH750" s="53"/>
      <c r="AI750" s="53"/>
      <c r="AJ750" s="53"/>
      <c r="AK750" s="53"/>
    </row>
    <row r="751" spans="2:37" ht="15.75" customHeight="1" x14ac:dyDescent="0.35">
      <c r="B751" s="53"/>
      <c r="C751" s="53"/>
      <c r="D751" s="53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  <c r="AB751" s="53"/>
      <c r="AC751" s="53"/>
      <c r="AD751" s="53"/>
      <c r="AE751" s="53"/>
      <c r="AF751" s="53"/>
      <c r="AG751" s="53"/>
      <c r="AH751" s="53"/>
      <c r="AI751" s="53"/>
      <c r="AJ751" s="53"/>
      <c r="AK751" s="53"/>
    </row>
    <row r="752" spans="2:37" ht="15.75" customHeight="1" x14ac:dyDescent="0.35">
      <c r="B752" s="53"/>
      <c r="C752" s="53"/>
      <c r="D752" s="53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  <c r="AB752" s="53"/>
      <c r="AC752" s="53"/>
      <c r="AD752" s="53"/>
      <c r="AE752" s="53"/>
      <c r="AF752" s="53"/>
      <c r="AG752" s="53"/>
      <c r="AH752" s="53"/>
      <c r="AI752" s="53"/>
      <c r="AJ752" s="53"/>
      <c r="AK752" s="53"/>
    </row>
    <row r="753" spans="2:37" ht="15.75" customHeight="1" x14ac:dyDescent="0.35">
      <c r="B753" s="53"/>
      <c r="C753" s="53"/>
      <c r="D753" s="53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  <c r="AB753" s="53"/>
      <c r="AC753" s="53"/>
      <c r="AD753" s="53"/>
      <c r="AE753" s="53"/>
      <c r="AF753" s="53"/>
      <c r="AG753" s="53"/>
      <c r="AH753" s="53"/>
      <c r="AI753" s="53"/>
      <c r="AJ753" s="53"/>
      <c r="AK753" s="53"/>
    </row>
    <row r="754" spans="2:37" ht="15.75" customHeight="1" x14ac:dyDescent="0.35">
      <c r="B754" s="53"/>
      <c r="C754" s="53"/>
      <c r="D754" s="53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  <c r="AB754" s="53"/>
      <c r="AC754" s="53"/>
      <c r="AD754" s="53"/>
      <c r="AE754" s="53"/>
      <c r="AF754" s="53"/>
      <c r="AG754" s="53"/>
      <c r="AH754" s="53"/>
      <c r="AI754" s="53"/>
      <c r="AJ754" s="53"/>
      <c r="AK754" s="53"/>
    </row>
    <row r="755" spans="2:37" ht="15.75" customHeight="1" x14ac:dyDescent="0.35">
      <c r="B755" s="53"/>
      <c r="C755" s="53"/>
      <c r="D755" s="53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  <c r="AB755" s="53"/>
      <c r="AC755" s="53"/>
      <c r="AD755" s="53"/>
      <c r="AE755" s="53"/>
      <c r="AF755" s="53"/>
      <c r="AG755" s="53"/>
      <c r="AH755" s="53"/>
      <c r="AI755" s="53"/>
      <c r="AJ755" s="53"/>
      <c r="AK755" s="53"/>
    </row>
    <row r="756" spans="2:37" ht="15.75" customHeight="1" x14ac:dyDescent="0.35">
      <c r="B756" s="53"/>
      <c r="C756" s="53"/>
      <c r="D756" s="53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  <c r="AB756" s="53"/>
      <c r="AC756" s="53"/>
      <c r="AD756" s="53"/>
      <c r="AE756" s="53"/>
      <c r="AF756" s="53"/>
      <c r="AG756" s="53"/>
      <c r="AH756" s="53"/>
      <c r="AI756" s="53"/>
      <c r="AJ756" s="53"/>
      <c r="AK756" s="53"/>
    </row>
    <row r="757" spans="2:37" ht="15.75" customHeight="1" x14ac:dyDescent="0.35">
      <c r="B757" s="53"/>
      <c r="C757" s="53"/>
      <c r="D757" s="53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  <c r="AB757" s="53"/>
      <c r="AC757" s="53"/>
      <c r="AD757" s="53"/>
      <c r="AE757" s="53"/>
      <c r="AF757" s="53"/>
      <c r="AG757" s="53"/>
      <c r="AH757" s="53"/>
      <c r="AI757" s="53"/>
      <c r="AJ757" s="53"/>
      <c r="AK757" s="53"/>
    </row>
    <row r="758" spans="2:37" ht="15.75" customHeight="1" x14ac:dyDescent="0.35">
      <c r="B758" s="53"/>
      <c r="C758" s="53"/>
      <c r="D758" s="53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  <c r="AB758" s="53"/>
      <c r="AC758" s="53"/>
      <c r="AD758" s="53"/>
      <c r="AE758" s="53"/>
      <c r="AF758" s="53"/>
      <c r="AG758" s="53"/>
      <c r="AH758" s="53"/>
      <c r="AI758" s="53"/>
      <c r="AJ758" s="53"/>
      <c r="AK758" s="53"/>
    </row>
    <row r="759" spans="2:37" ht="15.75" customHeight="1" x14ac:dyDescent="0.35">
      <c r="B759" s="53"/>
      <c r="C759" s="53"/>
      <c r="D759" s="53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  <c r="AB759" s="53"/>
      <c r="AC759" s="53"/>
      <c r="AD759" s="53"/>
      <c r="AE759" s="53"/>
      <c r="AF759" s="53"/>
      <c r="AG759" s="53"/>
      <c r="AH759" s="53"/>
      <c r="AI759" s="53"/>
      <c r="AJ759" s="53"/>
      <c r="AK759" s="53"/>
    </row>
    <row r="760" spans="2:37" ht="15.75" customHeight="1" x14ac:dyDescent="0.35">
      <c r="B760" s="53"/>
      <c r="C760" s="53"/>
      <c r="D760" s="53"/>
      <c r="E760" s="53"/>
      <c r="F760" s="53"/>
      <c r="G760" s="53"/>
      <c r="H760" s="53"/>
      <c r="I760" s="53"/>
      <c r="J760" s="53"/>
      <c r="K760" s="53"/>
      <c r="L760" s="53"/>
      <c r="M760" s="53"/>
      <c r="N760" s="53"/>
      <c r="O760" s="53"/>
      <c r="P760" s="53"/>
      <c r="Q760" s="53"/>
      <c r="R760" s="53"/>
      <c r="S760" s="53"/>
      <c r="T760" s="53"/>
      <c r="U760" s="53"/>
      <c r="V760" s="53"/>
      <c r="W760" s="53"/>
      <c r="X760" s="53"/>
      <c r="Y760" s="53"/>
      <c r="Z760" s="53"/>
      <c r="AA760" s="53"/>
      <c r="AB760" s="53"/>
      <c r="AC760" s="53"/>
      <c r="AD760" s="53"/>
      <c r="AE760" s="53"/>
      <c r="AF760" s="53"/>
      <c r="AG760" s="53"/>
      <c r="AH760" s="53"/>
      <c r="AI760" s="53"/>
      <c r="AJ760" s="53"/>
      <c r="AK760" s="53"/>
    </row>
    <row r="761" spans="2:37" ht="15.75" customHeight="1" x14ac:dyDescent="0.35">
      <c r="B761" s="53"/>
      <c r="C761" s="53"/>
      <c r="D761" s="53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  <c r="AB761" s="53"/>
      <c r="AC761" s="53"/>
      <c r="AD761" s="53"/>
      <c r="AE761" s="53"/>
      <c r="AF761" s="53"/>
      <c r="AG761" s="53"/>
      <c r="AH761" s="53"/>
      <c r="AI761" s="53"/>
      <c r="AJ761" s="53"/>
      <c r="AK761" s="53"/>
    </row>
    <row r="762" spans="2:37" ht="15.75" customHeight="1" x14ac:dyDescent="0.35">
      <c r="B762" s="53"/>
      <c r="C762" s="53"/>
      <c r="D762" s="53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  <c r="AB762" s="53"/>
      <c r="AC762" s="53"/>
      <c r="AD762" s="53"/>
      <c r="AE762" s="53"/>
      <c r="AF762" s="53"/>
      <c r="AG762" s="53"/>
      <c r="AH762" s="53"/>
      <c r="AI762" s="53"/>
      <c r="AJ762" s="53"/>
      <c r="AK762" s="53"/>
    </row>
    <row r="763" spans="2:37" ht="15.75" customHeight="1" x14ac:dyDescent="0.35">
      <c r="B763" s="53"/>
      <c r="C763" s="53"/>
      <c r="D763" s="53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  <c r="AB763" s="53"/>
      <c r="AC763" s="53"/>
      <c r="AD763" s="53"/>
      <c r="AE763" s="53"/>
      <c r="AF763" s="53"/>
      <c r="AG763" s="53"/>
      <c r="AH763" s="53"/>
      <c r="AI763" s="53"/>
      <c r="AJ763" s="53"/>
      <c r="AK763" s="53"/>
    </row>
    <row r="764" spans="2:37" ht="15.75" customHeight="1" x14ac:dyDescent="0.35">
      <c r="B764" s="53"/>
      <c r="C764" s="53"/>
      <c r="D764" s="53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  <c r="AB764" s="53"/>
      <c r="AC764" s="53"/>
      <c r="AD764" s="53"/>
      <c r="AE764" s="53"/>
      <c r="AF764" s="53"/>
      <c r="AG764" s="53"/>
      <c r="AH764" s="53"/>
      <c r="AI764" s="53"/>
      <c r="AJ764" s="53"/>
      <c r="AK764" s="53"/>
    </row>
    <row r="765" spans="2:37" ht="15.75" customHeight="1" x14ac:dyDescent="0.35">
      <c r="B765" s="53"/>
      <c r="C765" s="53"/>
      <c r="D765" s="53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  <c r="AB765" s="53"/>
      <c r="AC765" s="53"/>
      <c r="AD765" s="53"/>
      <c r="AE765" s="53"/>
      <c r="AF765" s="53"/>
      <c r="AG765" s="53"/>
      <c r="AH765" s="53"/>
      <c r="AI765" s="53"/>
      <c r="AJ765" s="53"/>
      <c r="AK765" s="53"/>
    </row>
    <row r="766" spans="2:37" ht="15.75" customHeight="1" x14ac:dyDescent="0.35">
      <c r="B766" s="53"/>
      <c r="C766" s="53"/>
      <c r="D766" s="53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  <c r="AB766" s="53"/>
      <c r="AC766" s="53"/>
      <c r="AD766" s="53"/>
      <c r="AE766" s="53"/>
      <c r="AF766" s="53"/>
      <c r="AG766" s="53"/>
      <c r="AH766" s="53"/>
      <c r="AI766" s="53"/>
      <c r="AJ766" s="53"/>
      <c r="AK766" s="53"/>
    </row>
    <row r="767" spans="2:37" ht="15.75" customHeight="1" x14ac:dyDescent="0.35">
      <c r="B767" s="53"/>
      <c r="C767" s="53"/>
      <c r="D767" s="53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  <c r="AB767" s="53"/>
      <c r="AC767" s="53"/>
      <c r="AD767" s="53"/>
      <c r="AE767" s="53"/>
      <c r="AF767" s="53"/>
      <c r="AG767" s="53"/>
      <c r="AH767" s="53"/>
      <c r="AI767" s="53"/>
      <c r="AJ767" s="53"/>
      <c r="AK767" s="53"/>
    </row>
    <row r="768" spans="2:37" ht="15.75" customHeight="1" x14ac:dyDescent="0.35">
      <c r="B768" s="53"/>
      <c r="C768" s="53"/>
      <c r="D768" s="53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  <c r="AB768" s="53"/>
      <c r="AC768" s="53"/>
      <c r="AD768" s="53"/>
      <c r="AE768" s="53"/>
      <c r="AF768" s="53"/>
      <c r="AG768" s="53"/>
      <c r="AH768" s="53"/>
      <c r="AI768" s="53"/>
      <c r="AJ768" s="53"/>
      <c r="AK768" s="53"/>
    </row>
    <row r="769" spans="2:37" ht="15.75" customHeight="1" x14ac:dyDescent="0.35">
      <c r="B769" s="53"/>
      <c r="C769" s="53"/>
      <c r="D769" s="53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  <c r="AB769" s="53"/>
      <c r="AC769" s="53"/>
      <c r="AD769" s="53"/>
      <c r="AE769" s="53"/>
      <c r="AF769" s="53"/>
      <c r="AG769" s="53"/>
      <c r="AH769" s="53"/>
      <c r="AI769" s="53"/>
      <c r="AJ769" s="53"/>
      <c r="AK769" s="53"/>
    </row>
    <row r="770" spans="2:37" ht="15.75" customHeight="1" x14ac:dyDescent="0.35">
      <c r="B770" s="53"/>
      <c r="C770" s="53"/>
      <c r="D770" s="53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  <c r="AB770" s="53"/>
      <c r="AC770" s="53"/>
      <c r="AD770" s="53"/>
      <c r="AE770" s="53"/>
      <c r="AF770" s="53"/>
      <c r="AG770" s="53"/>
      <c r="AH770" s="53"/>
      <c r="AI770" s="53"/>
      <c r="AJ770" s="53"/>
      <c r="AK770" s="53"/>
    </row>
    <row r="771" spans="2:37" ht="15.75" customHeight="1" x14ac:dyDescent="0.35">
      <c r="B771" s="53"/>
      <c r="C771" s="53"/>
      <c r="D771" s="53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  <c r="AB771" s="53"/>
      <c r="AC771" s="53"/>
      <c r="AD771" s="53"/>
      <c r="AE771" s="53"/>
      <c r="AF771" s="53"/>
      <c r="AG771" s="53"/>
      <c r="AH771" s="53"/>
      <c r="AI771" s="53"/>
      <c r="AJ771" s="53"/>
      <c r="AK771" s="53"/>
    </row>
    <row r="772" spans="2:37" ht="15.75" customHeight="1" x14ac:dyDescent="0.35">
      <c r="B772" s="53"/>
      <c r="C772" s="53"/>
      <c r="D772" s="53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  <c r="AB772" s="53"/>
      <c r="AC772" s="53"/>
      <c r="AD772" s="53"/>
      <c r="AE772" s="53"/>
      <c r="AF772" s="53"/>
      <c r="AG772" s="53"/>
      <c r="AH772" s="53"/>
      <c r="AI772" s="53"/>
      <c r="AJ772" s="53"/>
      <c r="AK772" s="53"/>
    </row>
    <row r="773" spans="2:37" ht="15.75" customHeight="1" x14ac:dyDescent="0.35">
      <c r="B773" s="53"/>
      <c r="C773" s="53"/>
      <c r="D773" s="53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  <c r="AB773" s="53"/>
      <c r="AC773" s="53"/>
      <c r="AD773" s="53"/>
      <c r="AE773" s="53"/>
      <c r="AF773" s="53"/>
      <c r="AG773" s="53"/>
      <c r="AH773" s="53"/>
      <c r="AI773" s="53"/>
      <c r="AJ773" s="53"/>
      <c r="AK773" s="53"/>
    </row>
    <row r="774" spans="2:37" ht="15.75" customHeight="1" x14ac:dyDescent="0.35">
      <c r="B774" s="53"/>
      <c r="C774" s="53"/>
      <c r="D774" s="53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  <c r="AB774" s="53"/>
      <c r="AC774" s="53"/>
      <c r="AD774" s="53"/>
      <c r="AE774" s="53"/>
      <c r="AF774" s="53"/>
      <c r="AG774" s="53"/>
      <c r="AH774" s="53"/>
      <c r="AI774" s="53"/>
      <c r="AJ774" s="53"/>
      <c r="AK774" s="53"/>
    </row>
    <row r="775" spans="2:37" ht="15.75" customHeight="1" x14ac:dyDescent="0.35">
      <c r="B775" s="53"/>
      <c r="C775" s="53"/>
      <c r="D775" s="53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  <c r="AB775" s="53"/>
      <c r="AC775" s="53"/>
      <c r="AD775" s="53"/>
      <c r="AE775" s="53"/>
      <c r="AF775" s="53"/>
      <c r="AG775" s="53"/>
      <c r="AH775" s="53"/>
      <c r="AI775" s="53"/>
      <c r="AJ775" s="53"/>
      <c r="AK775" s="53"/>
    </row>
    <row r="776" spans="2:37" ht="15.75" customHeight="1" x14ac:dyDescent="0.35">
      <c r="B776" s="53"/>
      <c r="C776" s="53"/>
      <c r="D776" s="53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  <c r="AB776" s="53"/>
      <c r="AC776" s="53"/>
      <c r="AD776" s="53"/>
      <c r="AE776" s="53"/>
      <c r="AF776" s="53"/>
      <c r="AG776" s="53"/>
      <c r="AH776" s="53"/>
      <c r="AI776" s="53"/>
      <c r="AJ776" s="53"/>
      <c r="AK776" s="53"/>
    </row>
    <row r="777" spans="2:37" ht="15.75" customHeight="1" x14ac:dyDescent="0.35">
      <c r="B777" s="53"/>
      <c r="C777" s="53"/>
      <c r="D777" s="53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  <c r="AB777" s="53"/>
      <c r="AC777" s="53"/>
      <c r="AD777" s="53"/>
      <c r="AE777" s="53"/>
      <c r="AF777" s="53"/>
      <c r="AG777" s="53"/>
      <c r="AH777" s="53"/>
      <c r="AI777" s="53"/>
      <c r="AJ777" s="53"/>
      <c r="AK777" s="53"/>
    </row>
    <row r="778" spans="2:37" ht="15.75" customHeight="1" x14ac:dyDescent="0.35">
      <c r="B778" s="53"/>
      <c r="C778" s="53"/>
      <c r="D778" s="53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  <c r="AB778" s="53"/>
      <c r="AC778" s="53"/>
      <c r="AD778" s="53"/>
      <c r="AE778" s="53"/>
      <c r="AF778" s="53"/>
      <c r="AG778" s="53"/>
      <c r="AH778" s="53"/>
      <c r="AI778" s="53"/>
      <c r="AJ778" s="53"/>
      <c r="AK778" s="53"/>
    </row>
    <row r="779" spans="2:37" ht="15.75" customHeight="1" x14ac:dyDescent="0.35">
      <c r="B779" s="53"/>
      <c r="C779" s="53"/>
      <c r="D779" s="53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  <c r="AB779" s="53"/>
      <c r="AC779" s="53"/>
      <c r="AD779" s="53"/>
      <c r="AE779" s="53"/>
      <c r="AF779" s="53"/>
      <c r="AG779" s="53"/>
      <c r="AH779" s="53"/>
      <c r="AI779" s="53"/>
      <c r="AJ779" s="53"/>
      <c r="AK779" s="53"/>
    </row>
    <row r="780" spans="2:37" ht="15.75" customHeight="1" x14ac:dyDescent="0.35">
      <c r="B780" s="53"/>
      <c r="C780" s="53"/>
      <c r="D780" s="53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  <c r="AB780" s="53"/>
      <c r="AC780" s="53"/>
      <c r="AD780" s="53"/>
      <c r="AE780" s="53"/>
      <c r="AF780" s="53"/>
      <c r="AG780" s="53"/>
      <c r="AH780" s="53"/>
      <c r="AI780" s="53"/>
      <c r="AJ780" s="53"/>
      <c r="AK780" s="53"/>
    </row>
    <row r="781" spans="2:37" ht="15.75" customHeight="1" x14ac:dyDescent="0.35">
      <c r="B781" s="53"/>
      <c r="C781" s="53"/>
      <c r="D781" s="53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  <c r="AB781" s="53"/>
      <c r="AC781" s="53"/>
      <c r="AD781" s="53"/>
      <c r="AE781" s="53"/>
      <c r="AF781" s="53"/>
      <c r="AG781" s="53"/>
      <c r="AH781" s="53"/>
      <c r="AI781" s="53"/>
      <c r="AJ781" s="53"/>
      <c r="AK781" s="53"/>
    </row>
    <row r="782" spans="2:37" ht="15.75" customHeight="1" x14ac:dyDescent="0.35">
      <c r="B782" s="53"/>
      <c r="C782" s="53"/>
      <c r="D782" s="53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  <c r="AB782" s="53"/>
      <c r="AC782" s="53"/>
      <c r="AD782" s="53"/>
      <c r="AE782" s="53"/>
      <c r="AF782" s="53"/>
      <c r="AG782" s="53"/>
      <c r="AH782" s="53"/>
      <c r="AI782" s="53"/>
      <c r="AJ782" s="53"/>
      <c r="AK782" s="53"/>
    </row>
    <row r="783" spans="2:37" ht="15.75" customHeight="1" x14ac:dyDescent="0.35">
      <c r="B783" s="53"/>
      <c r="C783" s="53"/>
      <c r="D783" s="53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  <c r="AB783" s="53"/>
      <c r="AC783" s="53"/>
      <c r="AD783" s="53"/>
      <c r="AE783" s="53"/>
      <c r="AF783" s="53"/>
      <c r="AG783" s="53"/>
      <c r="AH783" s="53"/>
      <c r="AI783" s="53"/>
      <c r="AJ783" s="53"/>
      <c r="AK783" s="53"/>
    </row>
    <row r="784" spans="2:37" ht="15.75" customHeight="1" x14ac:dyDescent="0.35">
      <c r="B784" s="53"/>
      <c r="C784" s="53"/>
      <c r="D784" s="53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  <c r="AB784" s="53"/>
      <c r="AC784" s="53"/>
      <c r="AD784" s="53"/>
      <c r="AE784" s="53"/>
      <c r="AF784" s="53"/>
      <c r="AG784" s="53"/>
      <c r="AH784" s="53"/>
      <c r="AI784" s="53"/>
      <c r="AJ784" s="53"/>
      <c r="AK784" s="53"/>
    </row>
    <row r="785" spans="2:37" ht="15.75" customHeight="1" x14ac:dyDescent="0.35">
      <c r="B785" s="53"/>
      <c r="C785" s="53"/>
      <c r="D785" s="53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  <c r="AB785" s="53"/>
      <c r="AC785" s="53"/>
      <c r="AD785" s="53"/>
      <c r="AE785" s="53"/>
      <c r="AF785" s="53"/>
      <c r="AG785" s="53"/>
      <c r="AH785" s="53"/>
      <c r="AI785" s="53"/>
      <c r="AJ785" s="53"/>
      <c r="AK785" s="53"/>
    </row>
    <row r="786" spans="2:37" ht="15.75" customHeight="1" x14ac:dyDescent="0.35">
      <c r="B786" s="53"/>
      <c r="C786" s="53"/>
      <c r="D786" s="53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  <c r="AB786" s="53"/>
      <c r="AC786" s="53"/>
      <c r="AD786" s="53"/>
      <c r="AE786" s="53"/>
      <c r="AF786" s="53"/>
      <c r="AG786" s="53"/>
      <c r="AH786" s="53"/>
      <c r="AI786" s="53"/>
      <c r="AJ786" s="53"/>
      <c r="AK786" s="53"/>
    </row>
    <row r="787" spans="2:37" ht="15.75" customHeight="1" x14ac:dyDescent="0.35">
      <c r="B787" s="53"/>
      <c r="C787" s="53"/>
      <c r="D787" s="53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  <c r="AB787" s="53"/>
      <c r="AC787" s="53"/>
      <c r="AD787" s="53"/>
      <c r="AE787" s="53"/>
      <c r="AF787" s="53"/>
      <c r="AG787" s="53"/>
      <c r="AH787" s="53"/>
      <c r="AI787" s="53"/>
      <c r="AJ787" s="53"/>
      <c r="AK787" s="53"/>
    </row>
    <row r="788" spans="2:37" ht="15.75" customHeight="1" x14ac:dyDescent="0.35">
      <c r="B788" s="53"/>
      <c r="C788" s="53"/>
      <c r="D788" s="53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  <c r="AB788" s="53"/>
      <c r="AC788" s="53"/>
      <c r="AD788" s="53"/>
      <c r="AE788" s="53"/>
      <c r="AF788" s="53"/>
      <c r="AG788" s="53"/>
      <c r="AH788" s="53"/>
      <c r="AI788" s="53"/>
      <c r="AJ788" s="53"/>
      <c r="AK788" s="53"/>
    </row>
    <row r="789" spans="2:37" ht="15.75" customHeight="1" x14ac:dyDescent="0.35">
      <c r="B789" s="53"/>
      <c r="C789" s="53"/>
      <c r="D789" s="53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  <c r="AB789" s="53"/>
      <c r="AC789" s="53"/>
      <c r="AD789" s="53"/>
      <c r="AE789" s="53"/>
      <c r="AF789" s="53"/>
      <c r="AG789" s="53"/>
      <c r="AH789" s="53"/>
      <c r="AI789" s="53"/>
      <c r="AJ789" s="53"/>
      <c r="AK789" s="53"/>
    </row>
    <row r="790" spans="2:37" ht="15.75" customHeight="1" x14ac:dyDescent="0.35">
      <c r="B790" s="53"/>
      <c r="C790" s="53"/>
      <c r="D790" s="53"/>
      <c r="E790" s="53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  <c r="AB790" s="53"/>
      <c r="AC790" s="53"/>
      <c r="AD790" s="53"/>
      <c r="AE790" s="53"/>
      <c r="AF790" s="53"/>
      <c r="AG790" s="53"/>
      <c r="AH790" s="53"/>
      <c r="AI790" s="53"/>
      <c r="AJ790" s="53"/>
      <c r="AK790" s="53"/>
    </row>
    <row r="791" spans="2:37" ht="15.75" customHeight="1" x14ac:dyDescent="0.35">
      <c r="B791" s="53"/>
      <c r="C791" s="53"/>
      <c r="D791" s="53"/>
      <c r="E791" s="53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  <c r="AB791" s="53"/>
      <c r="AC791" s="53"/>
      <c r="AD791" s="53"/>
      <c r="AE791" s="53"/>
      <c r="AF791" s="53"/>
      <c r="AG791" s="53"/>
      <c r="AH791" s="53"/>
      <c r="AI791" s="53"/>
      <c r="AJ791" s="53"/>
      <c r="AK791" s="53"/>
    </row>
    <row r="792" spans="2:37" ht="15.75" customHeight="1" x14ac:dyDescent="0.35">
      <c r="B792" s="53"/>
      <c r="C792" s="53"/>
      <c r="D792" s="53"/>
      <c r="E792" s="53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  <c r="AB792" s="53"/>
      <c r="AC792" s="53"/>
      <c r="AD792" s="53"/>
      <c r="AE792" s="53"/>
      <c r="AF792" s="53"/>
      <c r="AG792" s="53"/>
      <c r="AH792" s="53"/>
      <c r="AI792" s="53"/>
      <c r="AJ792" s="53"/>
      <c r="AK792" s="53"/>
    </row>
    <row r="793" spans="2:37" ht="15.75" customHeight="1" x14ac:dyDescent="0.35">
      <c r="B793" s="53"/>
      <c r="C793" s="53"/>
      <c r="D793" s="53"/>
      <c r="E793" s="53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  <c r="AB793" s="53"/>
      <c r="AC793" s="53"/>
      <c r="AD793" s="53"/>
      <c r="AE793" s="53"/>
      <c r="AF793" s="53"/>
      <c r="AG793" s="53"/>
      <c r="AH793" s="53"/>
      <c r="AI793" s="53"/>
      <c r="AJ793" s="53"/>
      <c r="AK793" s="53"/>
    </row>
    <row r="794" spans="2:37" ht="15.75" customHeight="1" x14ac:dyDescent="0.35">
      <c r="B794" s="53"/>
      <c r="C794" s="53"/>
      <c r="D794" s="53"/>
      <c r="E794" s="53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  <c r="AB794" s="53"/>
      <c r="AC794" s="53"/>
      <c r="AD794" s="53"/>
      <c r="AE794" s="53"/>
      <c r="AF794" s="53"/>
      <c r="AG794" s="53"/>
      <c r="AH794" s="53"/>
      <c r="AI794" s="53"/>
      <c r="AJ794" s="53"/>
      <c r="AK794" s="53"/>
    </row>
    <row r="795" spans="2:37" ht="15.75" customHeight="1" x14ac:dyDescent="0.35">
      <c r="B795" s="53"/>
      <c r="C795" s="53"/>
      <c r="D795" s="53"/>
      <c r="E795" s="53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  <c r="AB795" s="53"/>
      <c r="AC795" s="53"/>
      <c r="AD795" s="53"/>
      <c r="AE795" s="53"/>
      <c r="AF795" s="53"/>
      <c r="AG795" s="53"/>
      <c r="AH795" s="53"/>
      <c r="AI795" s="53"/>
      <c r="AJ795" s="53"/>
      <c r="AK795" s="53"/>
    </row>
    <row r="796" spans="2:37" ht="15.75" customHeight="1" x14ac:dyDescent="0.35">
      <c r="B796" s="53"/>
      <c r="C796" s="53"/>
      <c r="D796" s="53"/>
      <c r="E796" s="53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  <c r="AB796" s="53"/>
      <c r="AC796" s="53"/>
      <c r="AD796" s="53"/>
      <c r="AE796" s="53"/>
      <c r="AF796" s="53"/>
      <c r="AG796" s="53"/>
      <c r="AH796" s="53"/>
      <c r="AI796" s="53"/>
      <c r="AJ796" s="53"/>
      <c r="AK796" s="53"/>
    </row>
    <row r="797" spans="2:37" ht="15.75" customHeight="1" x14ac:dyDescent="0.35">
      <c r="B797" s="53"/>
      <c r="C797" s="53"/>
      <c r="D797" s="53"/>
      <c r="E797" s="53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  <c r="AB797" s="53"/>
      <c r="AC797" s="53"/>
      <c r="AD797" s="53"/>
      <c r="AE797" s="53"/>
      <c r="AF797" s="53"/>
      <c r="AG797" s="53"/>
      <c r="AH797" s="53"/>
      <c r="AI797" s="53"/>
      <c r="AJ797" s="53"/>
      <c r="AK797" s="53"/>
    </row>
    <row r="798" spans="2:37" ht="15.75" customHeight="1" x14ac:dyDescent="0.35">
      <c r="B798" s="53"/>
      <c r="C798" s="53"/>
      <c r="D798" s="53"/>
      <c r="E798" s="53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  <c r="AB798" s="53"/>
      <c r="AC798" s="53"/>
      <c r="AD798" s="53"/>
      <c r="AE798" s="53"/>
      <c r="AF798" s="53"/>
      <c r="AG798" s="53"/>
      <c r="AH798" s="53"/>
      <c r="AI798" s="53"/>
      <c r="AJ798" s="53"/>
      <c r="AK798" s="53"/>
    </row>
    <row r="799" spans="2:37" ht="15.75" customHeight="1" x14ac:dyDescent="0.35">
      <c r="B799" s="53"/>
      <c r="C799" s="53"/>
      <c r="D799" s="53"/>
      <c r="E799" s="53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  <c r="AB799" s="53"/>
      <c r="AC799" s="53"/>
      <c r="AD799" s="53"/>
      <c r="AE799" s="53"/>
      <c r="AF799" s="53"/>
      <c r="AG799" s="53"/>
      <c r="AH799" s="53"/>
      <c r="AI799" s="53"/>
      <c r="AJ799" s="53"/>
      <c r="AK799" s="53"/>
    </row>
    <row r="800" spans="2:37" ht="15.75" customHeight="1" x14ac:dyDescent="0.35">
      <c r="B800" s="53"/>
      <c r="C800" s="53"/>
      <c r="D800" s="53"/>
      <c r="E800" s="53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  <c r="AB800" s="53"/>
      <c r="AC800" s="53"/>
      <c r="AD800" s="53"/>
      <c r="AE800" s="53"/>
      <c r="AF800" s="53"/>
      <c r="AG800" s="53"/>
      <c r="AH800" s="53"/>
      <c r="AI800" s="53"/>
      <c r="AJ800" s="53"/>
      <c r="AK800" s="53"/>
    </row>
    <row r="801" spans="2:37" ht="15.75" customHeight="1" x14ac:dyDescent="0.35">
      <c r="B801" s="53"/>
      <c r="C801" s="53"/>
      <c r="D801" s="53"/>
      <c r="E801" s="53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  <c r="AB801" s="53"/>
      <c r="AC801" s="53"/>
      <c r="AD801" s="53"/>
      <c r="AE801" s="53"/>
      <c r="AF801" s="53"/>
      <c r="AG801" s="53"/>
      <c r="AH801" s="53"/>
      <c r="AI801" s="53"/>
      <c r="AJ801" s="53"/>
      <c r="AK801" s="53"/>
    </row>
    <row r="802" spans="2:37" ht="15.75" customHeight="1" x14ac:dyDescent="0.35">
      <c r="B802" s="53"/>
      <c r="C802" s="53"/>
      <c r="D802" s="53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  <c r="AB802" s="53"/>
      <c r="AC802" s="53"/>
      <c r="AD802" s="53"/>
      <c r="AE802" s="53"/>
      <c r="AF802" s="53"/>
      <c r="AG802" s="53"/>
      <c r="AH802" s="53"/>
      <c r="AI802" s="53"/>
      <c r="AJ802" s="53"/>
      <c r="AK802" s="53"/>
    </row>
    <row r="803" spans="2:37" ht="15.75" customHeight="1" x14ac:dyDescent="0.35">
      <c r="B803" s="53"/>
      <c r="C803" s="53"/>
      <c r="D803" s="53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  <c r="AB803" s="53"/>
      <c r="AC803" s="53"/>
      <c r="AD803" s="53"/>
      <c r="AE803" s="53"/>
      <c r="AF803" s="53"/>
      <c r="AG803" s="53"/>
      <c r="AH803" s="53"/>
      <c r="AI803" s="53"/>
      <c r="AJ803" s="53"/>
      <c r="AK803" s="53"/>
    </row>
    <row r="804" spans="2:37" ht="15.75" customHeight="1" x14ac:dyDescent="0.35">
      <c r="B804" s="53"/>
      <c r="C804" s="53"/>
      <c r="D804" s="53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  <c r="AB804" s="53"/>
      <c r="AC804" s="53"/>
      <c r="AD804" s="53"/>
      <c r="AE804" s="53"/>
      <c r="AF804" s="53"/>
      <c r="AG804" s="53"/>
      <c r="AH804" s="53"/>
      <c r="AI804" s="53"/>
      <c r="AJ804" s="53"/>
      <c r="AK804" s="53"/>
    </row>
    <row r="805" spans="2:37" ht="15.75" customHeight="1" x14ac:dyDescent="0.35">
      <c r="B805" s="53"/>
      <c r="C805" s="53"/>
      <c r="D805" s="53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  <c r="AB805" s="53"/>
      <c r="AC805" s="53"/>
      <c r="AD805" s="53"/>
      <c r="AE805" s="53"/>
      <c r="AF805" s="53"/>
      <c r="AG805" s="53"/>
      <c r="AH805" s="53"/>
      <c r="AI805" s="53"/>
      <c r="AJ805" s="53"/>
      <c r="AK805" s="53"/>
    </row>
    <row r="806" spans="2:37" ht="15.75" customHeight="1" x14ac:dyDescent="0.35">
      <c r="B806" s="53"/>
      <c r="C806" s="53"/>
      <c r="D806" s="53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  <c r="AB806" s="53"/>
      <c r="AC806" s="53"/>
      <c r="AD806" s="53"/>
      <c r="AE806" s="53"/>
      <c r="AF806" s="53"/>
      <c r="AG806" s="53"/>
      <c r="AH806" s="53"/>
      <c r="AI806" s="53"/>
      <c r="AJ806" s="53"/>
      <c r="AK806" s="53"/>
    </row>
    <row r="807" spans="2:37" ht="15.75" customHeight="1" x14ac:dyDescent="0.35">
      <c r="B807" s="53"/>
      <c r="C807" s="53"/>
      <c r="D807" s="53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  <c r="AB807" s="53"/>
      <c r="AC807" s="53"/>
      <c r="AD807" s="53"/>
      <c r="AE807" s="53"/>
      <c r="AF807" s="53"/>
      <c r="AG807" s="53"/>
      <c r="AH807" s="53"/>
      <c r="AI807" s="53"/>
      <c r="AJ807" s="53"/>
      <c r="AK807" s="53"/>
    </row>
    <row r="808" spans="2:37" ht="15.75" customHeight="1" x14ac:dyDescent="0.35">
      <c r="B808" s="53"/>
      <c r="C808" s="53"/>
      <c r="D808" s="53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  <c r="AB808" s="53"/>
      <c r="AC808" s="53"/>
      <c r="AD808" s="53"/>
      <c r="AE808" s="53"/>
      <c r="AF808" s="53"/>
      <c r="AG808" s="53"/>
      <c r="AH808" s="53"/>
      <c r="AI808" s="53"/>
      <c r="AJ808" s="53"/>
      <c r="AK808" s="53"/>
    </row>
    <row r="809" spans="2:37" ht="15.75" customHeight="1" x14ac:dyDescent="0.35">
      <c r="B809" s="53"/>
      <c r="C809" s="53"/>
      <c r="D809" s="53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  <c r="AB809" s="53"/>
      <c r="AC809" s="53"/>
      <c r="AD809" s="53"/>
      <c r="AE809" s="53"/>
      <c r="AF809" s="53"/>
      <c r="AG809" s="53"/>
      <c r="AH809" s="53"/>
      <c r="AI809" s="53"/>
      <c r="AJ809" s="53"/>
      <c r="AK809" s="53"/>
    </row>
    <row r="810" spans="2:37" ht="15.75" customHeight="1" x14ac:dyDescent="0.35">
      <c r="B810" s="53"/>
      <c r="C810" s="53"/>
      <c r="D810" s="53"/>
      <c r="E810" s="53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  <c r="AB810" s="53"/>
      <c r="AC810" s="53"/>
      <c r="AD810" s="53"/>
      <c r="AE810" s="53"/>
      <c r="AF810" s="53"/>
      <c r="AG810" s="53"/>
      <c r="AH810" s="53"/>
      <c r="AI810" s="53"/>
      <c r="AJ810" s="53"/>
      <c r="AK810" s="53"/>
    </row>
    <row r="811" spans="2:37" ht="15.75" customHeight="1" x14ac:dyDescent="0.35">
      <c r="B811" s="53"/>
      <c r="C811" s="53"/>
      <c r="D811" s="53"/>
      <c r="E811" s="53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  <c r="AB811" s="53"/>
      <c r="AC811" s="53"/>
      <c r="AD811" s="53"/>
      <c r="AE811" s="53"/>
      <c r="AF811" s="53"/>
      <c r="AG811" s="53"/>
      <c r="AH811" s="53"/>
      <c r="AI811" s="53"/>
      <c r="AJ811" s="53"/>
      <c r="AK811" s="53"/>
    </row>
    <row r="812" spans="2:37" ht="15.75" customHeight="1" x14ac:dyDescent="0.35">
      <c r="B812" s="53"/>
      <c r="C812" s="53"/>
      <c r="D812" s="53"/>
      <c r="E812" s="53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  <c r="AB812" s="53"/>
      <c r="AC812" s="53"/>
      <c r="AD812" s="53"/>
      <c r="AE812" s="53"/>
      <c r="AF812" s="53"/>
      <c r="AG812" s="53"/>
      <c r="AH812" s="53"/>
      <c r="AI812" s="53"/>
      <c r="AJ812" s="53"/>
      <c r="AK812" s="53"/>
    </row>
    <row r="813" spans="2:37" ht="15.75" customHeight="1" x14ac:dyDescent="0.35">
      <c r="B813" s="53"/>
      <c r="C813" s="53"/>
      <c r="D813" s="53"/>
      <c r="E813" s="53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  <c r="AB813" s="53"/>
      <c r="AC813" s="53"/>
      <c r="AD813" s="53"/>
      <c r="AE813" s="53"/>
      <c r="AF813" s="53"/>
      <c r="AG813" s="53"/>
      <c r="AH813" s="53"/>
      <c r="AI813" s="53"/>
      <c r="AJ813" s="53"/>
      <c r="AK813" s="53"/>
    </row>
    <row r="814" spans="2:37" ht="15.75" customHeight="1" x14ac:dyDescent="0.35">
      <c r="B814" s="53"/>
      <c r="C814" s="53"/>
      <c r="D814" s="53"/>
      <c r="E814" s="53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  <c r="AB814" s="53"/>
      <c r="AC814" s="53"/>
      <c r="AD814" s="53"/>
      <c r="AE814" s="53"/>
      <c r="AF814" s="53"/>
      <c r="AG814" s="53"/>
      <c r="AH814" s="53"/>
      <c r="AI814" s="53"/>
      <c r="AJ814" s="53"/>
      <c r="AK814" s="53"/>
    </row>
    <row r="815" spans="2:37" ht="15.75" customHeight="1" x14ac:dyDescent="0.35">
      <c r="B815" s="53"/>
      <c r="C815" s="53"/>
      <c r="D815" s="53"/>
      <c r="E815" s="53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  <c r="AB815" s="53"/>
      <c r="AC815" s="53"/>
      <c r="AD815" s="53"/>
      <c r="AE815" s="53"/>
      <c r="AF815" s="53"/>
      <c r="AG815" s="53"/>
      <c r="AH815" s="53"/>
      <c r="AI815" s="53"/>
      <c r="AJ815" s="53"/>
      <c r="AK815" s="53"/>
    </row>
    <row r="816" spans="2:37" ht="15.75" customHeight="1" x14ac:dyDescent="0.35">
      <c r="B816" s="53"/>
      <c r="C816" s="53"/>
      <c r="D816" s="53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  <c r="AB816" s="53"/>
      <c r="AC816" s="53"/>
      <c r="AD816" s="53"/>
      <c r="AE816" s="53"/>
      <c r="AF816" s="53"/>
      <c r="AG816" s="53"/>
      <c r="AH816" s="53"/>
      <c r="AI816" s="53"/>
      <c r="AJ816" s="53"/>
      <c r="AK816" s="53"/>
    </row>
    <row r="817" spans="2:37" ht="15.75" customHeight="1" x14ac:dyDescent="0.35">
      <c r="B817" s="53"/>
      <c r="C817" s="53"/>
      <c r="D817" s="53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  <c r="AB817" s="53"/>
      <c r="AC817" s="53"/>
      <c r="AD817" s="53"/>
      <c r="AE817" s="53"/>
      <c r="AF817" s="53"/>
      <c r="AG817" s="53"/>
      <c r="AH817" s="53"/>
      <c r="AI817" s="53"/>
      <c r="AJ817" s="53"/>
      <c r="AK817" s="53"/>
    </row>
    <row r="818" spans="2:37" ht="15.75" customHeight="1" x14ac:dyDescent="0.35">
      <c r="B818" s="53"/>
      <c r="C818" s="53"/>
      <c r="D818" s="53"/>
      <c r="E818" s="53"/>
      <c r="F818" s="53"/>
      <c r="G818" s="53"/>
      <c r="H818" s="53"/>
      <c r="I818" s="53"/>
      <c r="J818" s="53"/>
      <c r="K818" s="53"/>
      <c r="L818" s="53"/>
      <c r="M818" s="53"/>
      <c r="N818" s="53"/>
      <c r="O818" s="53"/>
      <c r="P818" s="53"/>
      <c r="Q818" s="53"/>
      <c r="R818" s="53"/>
      <c r="S818" s="53"/>
      <c r="T818" s="53"/>
      <c r="U818" s="53"/>
      <c r="V818" s="53"/>
      <c r="W818" s="53"/>
      <c r="X818" s="53"/>
      <c r="Y818" s="53"/>
      <c r="Z818" s="53"/>
      <c r="AA818" s="53"/>
      <c r="AB818" s="53"/>
      <c r="AC818" s="53"/>
      <c r="AD818" s="53"/>
      <c r="AE818" s="53"/>
      <c r="AF818" s="53"/>
      <c r="AG818" s="53"/>
      <c r="AH818" s="53"/>
      <c r="AI818" s="53"/>
      <c r="AJ818" s="53"/>
      <c r="AK818" s="53"/>
    </row>
    <row r="819" spans="2:37" ht="15.75" customHeight="1" x14ac:dyDescent="0.35">
      <c r="B819" s="53"/>
      <c r="C819" s="53"/>
      <c r="D819" s="53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  <c r="AB819" s="53"/>
      <c r="AC819" s="53"/>
      <c r="AD819" s="53"/>
      <c r="AE819" s="53"/>
      <c r="AF819" s="53"/>
      <c r="AG819" s="53"/>
      <c r="AH819" s="53"/>
      <c r="AI819" s="53"/>
      <c r="AJ819" s="53"/>
      <c r="AK819" s="53"/>
    </row>
    <row r="820" spans="2:37" ht="15.75" customHeight="1" x14ac:dyDescent="0.35">
      <c r="B820" s="53"/>
      <c r="C820" s="53"/>
      <c r="D820" s="53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  <c r="AB820" s="53"/>
      <c r="AC820" s="53"/>
      <c r="AD820" s="53"/>
      <c r="AE820" s="53"/>
      <c r="AF820" s="53"/>
      <c r="AG820" s="53"/>
      <c r="AH820" s="53"/>
      <c r="AI820" s="53"/>
      <c r="AJ820" s="53"/>
      <c r="AK820" s="53"/>
    </row>
    <row r="821" spans="2:37" ht="15.75" customHeight="1" x14ac:dyDescent="0.35">
      <c r="B821" s="53"/>
      <c r="C821" s="53"/>
      <c r="D821" s="53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  <c r="AB821" s="53"/>
      <c r="AC821" s="53"/>
      <c r="AD821" s="53"/>
      <c r="AE821" s="53"/>
      <c r="AF821" s="53"/>
      <c r="AG821" s="53"/>
      <c r="AH821" s="53"/>
      <c r="AI821" s="53"/>
      <c r="AJ821" s="53"/>
      <c r="AK821" s="53"/>
    </row>
    <row r="822" spans="2:37" ht="15.75" customHeight="1" x14ac:dyDescent="0.35">
      <c r="B822" s="53"/>
      <c r="C822" s="53"/>
      <c r="D822" s="53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  <c r="AB822" s="53"/>
      <c r="AC822" s="53"/>
      <c r="AD822" s="53"/>
      <c r="AE822" s="53"/>
      <c r="AF822" s="53"/>
      <c r="AG822" s="53"/>
      <c r="AH822" s="53"/>
      <c r="AI822" s="53"/>
      <c r="AJ822" s="53"/>
      <c r="AK822" s="53"/>
    </row>
    <row r="823" spans="2:37" ht="15.75" customHeight="1" x14ac:dyDescent="0.35">
      <c r="B823" s="53"/>
      <c r="C823" s="53"/>
      <c r="D823" s="53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  <c r="AB823" s="53"/>
      <c r="AC823" s="53"/>
      <c r="AD823" s="53"/>
      <c r="AE823" s="53"/>
      <c r="AF823" s="53"/>
      <c r="AG823" s="53"/>
      <c r="AH823" s="53"/>
      <c r="AI823" s="53"/>
      <c r="AJ823" s="53"/>
      <c r="AK823" s="53"/>
    </row>
    <row r="824" spans="2:37" ht="15.75" customHeight="1" x14ac:dyDescent="0.35">
      <c r="B824" s="53"/>
      <c r="C824" s="53"/>
      <c r="D824" s="53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  <c r="AB824" s="53"/>
      <c r="AC824" s="53"/>
      <c r="AD824" s="53"/>
      <c r="AE824" s="53"/>
      <c r="AF824" s="53"/>
      <c r="AG824" s="53"/>
      <c r="AH824" s="53"/>
      <c r="AI824" s="53"/>
      <c r="AJ824" s="53"/>
      <c r="AK824" s="53"/>
    </row>
    <row r="825" spans="2:37" ht="15.75" customHeight="1" x14ac:dyDescent="0.35">
      <c r="B825" s="53"/>
      <c r="C825" s="53"/>
      <c r="D825" s="53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  <c r="AB825" s="53"/>
      <c r="AC825" s="53"/>
      <c r="AD825" s="53"/>
      <c r="AE825" s="53"/>
      <c r="AF825" s="53"/>
      <c r="AG825" s="53"/>
      <c r="AH825" s="53"/>
      <c r="AI825" s="53"/>
      <c r="AJ825" s="53"/>
      <c r="AK825" s="53"/>
    </row>
    <row r="826" spans="2:37" ht="15.75" customHeight="1" x14ac:dyDescent="0.35">
      <c r="B826" s="53"/>
      <c r="C826" s="53"/>
      <c r="D826" s="53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  <c r="AB826" s="53"/>
      <c r="AC826" s="53"/>
      <c r="AD826" s="53"/>
      <c r="AE826" s="53"/>
      <c r="AF826" s="53"/>
      <c r="AG826" s="53"/>
      <c r="AH826" s="53"/>
      <c r="AI826" s="53"/>
      <c r="AJ826" s="53"/>
      <c r="AK826" s="53"/>
    </row>
    <row r="827" spans="2:37" ht="15.75" customHeight="1" x14ac:dyDescent="0.35">
      <c r="B827" s="53"/>
      <c r="C827" s="53"/>
      <c r="D827" s="53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  <c r="AB827" s="53"/>
      <c r="AC827" s="53"/>
      <c r="AD827" s="53"/>
      <c r="AE827" s="53"/>
      <c r="AF827" s="53"/>
      <c r="AG827" s="53"/>
      <c r="AH827" s="53"/>
      <c r="AI827" s="53"/>
      <c r="AJ827" s="53"/>
      <c r="AK827" s="53"/>
    </row>
    <row r="828" spans="2:37" ht="15.75" customHeight="1" x14ac:dyDescent="0.35">
      <c r="B828" s="53"/>
      <c r="C828" s="53"/>
      <c r="D828" s="53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  <c r="AB828" s="53"/>
      <c r="AC828" s="53"/>
      <c r="AD828" s="53"/>
      <c r="AE828" s="53"/>
      <c r="AF828" s="53"/>
      <c r="AG828" s="53"/>
      <c r="AH828" s="53"/>
      <c r="AI828" s="53"/>
      <c r="AJ828" s="53"/>
      <c r="AK828" s="53"/>
    </row>
    <row r="829" spans="2:37" ht="15.75" customHeight="1" x14ac:dyDescent="0.35">
      <c r="B829" s="53"/>
      <c r="C829" s="53"/>
      <c r="D829" s="53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  <c r="AB829" s="53"/>
      <c r="AC829" s="53"/>
      <c r="AD829" s="53"/>
      <c r="AE829" s="53"/>
      <c r="AF829" s="53"/>
      <c r="AG829" s="53"/>
      <c r="AH829" s="53"/>
      <c r="AI829" s="53"/>
      <c r="AJ829" s="53"/>
      <c r="AK829" s="53"/>
    </row>
    <row r="830" spans="2:37" ht="15.75" customHeight="1" x14ac:dyDescent="0.35">
      <c r="B830" s="53"/>
      <c r="C830" s="53"/>
      <c r="D830" s="53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  <c r="AB830" s="53"/>
      <c r="AC830" s="53"/>
      <c r="AD830" s="53"/>
      <c r="AE830" s="53"/>
      <c r="AF830" s="53"/>
      <c r="AG830" s="53"/>
      <c r="AH830" s="53"/>
      <c r="AI830" s="53"/>
      <c r="AJ830" s="53"/>
      <c r="AK830" s="53"/>
    </row>
    <row r="831" spans="2:37" ht="15.75" customHeight="1" x14ac:dyDescent="0.35">
      <c r="B831" s="53"/>
      <c r="C831" s="53"/>
      <c r="D831" s="53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  <c r="AB831" s="53"/>
      <c r="AC831" s="53"/>
      <c r="AD831" s="53"/>
      <c r="AE831" s="53"/>
      <c r="AF831" s="53"/>
      <c r="AG831" s="53"/>
      <c r="AH831" s="53"/>
      <c r="AI831" s="53"/>
      <c r="AJ831" s="53"/>
      <c r="AK831" s="53"/>
    </row>
    <row r="832" spans="2:37" ht="15.75" customHeight="1" x14ac:dyDescent="0.35">
      <c r="B832" s="53"/>
      <c r="C832" s="53"/>
      <c r="D832" s="53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  <c r="AB832" s="53"/>
      <c r="AC832" s="53"/>
      <c r="AD832" s="53"/>
      <c r="AE832" s="53"/>
      <c r="AF832" s="53"/>
      <c r="AG832" s="53"/>
      <c r="AH832" s="53"/>
      <c r="AI832" s="53"/>
      <c r="AJ832" s="53"/>
      <c r="AK832" s="53"/>
    </row>
    <row r="833" spans="2:37" ht="15.75" customHeight="1" x14ac:dyDescent="0.35">
      <c r="B833" s="53"/>
      <c r="C833" s="53"/>
      <c r="D833" s="53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  <c r="AB833" s="53"/>
      <c r="AC833" s="53"/>
      <c r="AD833" s="53"/>
      <c r="AE833" s="53"/>
      <c r="AF833" s="53"/>
      <c r="AG833" s="53"/>
      <c r="AH833" s="53"/>
      <c r="AI833" s="53"/>
      <c r="AJ833" s="53"/>
      <c r="AK833" s="53"/>
    </row>
    <row r="834" spans="2:37" ht="15.75" customHeight="1" x14ac:dyDescent="0.35">
      <c r="B834" s="53"/>
      <c r="C834" s="53"/>
      <c r="D834" s="53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  <c r="AB834" s="53"/>
      <c r="AC834" s="53"/>
      <c r="AD834" s="53"/>
      <c r="AE834" s="53"/>
      <c r="AF834" s="53"/>
      <c r="AG834" s="53"/>
      <c r="AH834" s="53"/>
      <c r="AI834" s="53"/>
      <c r="AJ834" s="53"/>
      <c r="AK834" s="53"/>
    </row>
    <row r="835" spans="2:37" ht="15.75" customHeight="1" x14ac:dyDescent="0.35">
      <c r="B835" s="53"/>
      <c r="C835" s="53"/>
      <c r="D835" s="53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  <c r="AB835" s="53"/>
      <c r="AC835" s="53"/>
      <c r="AD835" s="53"/>
      <c r="AE835" s="53"/>
      <c r="AF835" s="53"/>
      <c r="AG835" s="53"/>
      <c r="AH835" s="53"/>
      <c r="AI835" s="53"/>
      <c r="AJ835" s="53"/>
      <c r="AK835" s="53"/>
    </row>
    <row r="836" spans="2:37" ht="15.75" customHeight="1" x14ac:dyDescent="0.35">
      <c r="B836" s="53"/>
      <c r="C836" s="53"/>
      <c r="D836" s="53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  <c r="AB836" s="53"/>
      <c r="AC836" s="53"/>
      <c r="AD836" s="53"/>
      <c r="AE836" s="53"/>
      <c r="AF836" s="53"/>
      <c r="AG836" s="53"/>
      <c r="AH836" s="53"/>
      <c r="AI836" s="53"/>
      <c r="AJ836" s="53"/>
      <c r="AK836" s="53"/>
    </row>
    <row r="837" spans="2:37" ht="15.75" customHeight="1" x14ac:dyDescent="0.35">
      <c r="B837" s="53"/>
      <c r="C837" s="53"/>
      <c r="D837" s="53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  <c r="AB837" s="53"/>
      <c r="AC837" s="53"/>
      <c r="AD837" s="53"/>
      <c r="AE837" s="53"/>
      <c r="AF837" s="53"/>
      <c r="AG837" s="53"/>
      <c r="AH837" s="53"/>
      <c r="AI837" s="53"/>
      <c r="AJ837" s="53"/>
      <c r="AK837" s="53"/>
    </row>
    <row r="838" spans="2:37" ht="15.75" customHeight="1" x14ac:dyDescent="0.35">
      <c r="B838" s="53"/>
      <c r="C838" s="53"/>
      <c r="D838" s="53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  <c r="AB838" s="53"/>
      <c r="AC838" s="53"/>
      <c r="AD838" s="53"/>
      <c r="AE838" s="53"/>
      <c r="AF838" s="53"/>
      <c r="AG838" s="53"/>
      <c r="AH838" s="53"/>
      <c r="AI838" s="53"/>
      <c r="AJ838" s="53"/>
      <c r="AK838" s="53"/>
    </row>
    <row r="839" spans="2:37" ht="15.75" customHeight="1" x14ac:dyDescent="0.35">
      <c r="B839" s="53"/>
      <c r="C839" s="53"/>
      <c r="D839" s="53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  <c r="AB839" s="53"/>
      <c r="AC839" s="53"/>
      <c r="AD839" s="53"/>
      <c r="AE839" s="53"/>
      <c r="AF839" s="53"/>
      <c r="AG839" s="53"/>
      <c r="AH839" s="53"/>
      <c r="AI839" s="53"/>
      <c r="AJ839" s="53"/>
      <c r="AK839" s="53"/>
    </row>
    <row r="840" spans="2:37" ht="15.75" customHeight="1" x14ac:dyDescent="0.35">
      <c r="B840" s="53"/>
      <c r="C840" s="53"/>
      <c r="D840" s="53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  <c r="AB840" s="53"/>
      <c r="AC840" s="53"/>
      <c r="AD840" s="53"/>
      <c r="AE840" s="53"/>
      <c r="AF840" s="53"/>
      <c r="AG840" s="53"/>
      <c r="AH840" s="53"/>
      <c r="AI840" s="53"/>
      <c r="AJ840" s="53"/>
      <c r="AK840" s="53"/>
    </row>
    <row r="841" spans="2:37" ht="15.75" customHeight="1" x14ac:dyDescent="0.35">
      <c r="B841" s="53"/>
      <c r="C841" s="53"/>
      <c r="D841" s="53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  <c r="AB841" s="53"/>
      <c r="AC841" s="53"/>
      <c r="AD841" s="53"/>
      <c r="AE841" s="53"/>
      <c r="AF841" s="53"/>
      <c r="AG841" s="53"/>
      <c r="AH841" s="53"/>
      <c r="AI841" s="53"/>
      <c r="AJ841" s="53"/>
      <c r="AK841" s="53"/>
    </row>
    <row r="842" spans="2:37" ht="15.75" customHeight="1" x14ac:dyDescent="0.35">
      <c r="B842" s="53"/>
      <c r="C842" s="53"/>
      <c r="D842" s="53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  <c r="AB842" s="53"/>
      <c r="AC842" s="53"/>
      <c r="AD842" s="53"/>
      <c r="AE842" s="53"/>
      <c r="AF842" s="53"/>
      <c r="AG842" s="53"/>
      <c r="AH842" s="53"/>
      <c r="AI842" s="53"/>
      <c r="AJ842" s="53"/>
      <c r="AK842" s="53"/>
    </row>
    <row r="843" spans="2:37" ht="15.75" customHeight="1" x14ac:dyDescent="0.35">
      <c r="B843" s="53"/>
      <c r="C843" s="53"/>
      <c r="D843" s="53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  <c r="AB843" s="53"/>
      <c r="AC843" s="53"/>
      <c r="AD843" s="53"/>
      <c r="AE843" s="53"/>
      <c r="AF843" s="53"/>
      <c r="AG843" s="53"/>
      <c r="AH843" s="53"/>
      <c r="AI843" s="53"/>
      <c r="AJ843" s="53"/>
      <c r="AK843" s="53"/>
    </row>
    <row r="844" spans="2:37" ht="15.75" customHeight="1" x14ac:dyDescent="0.35">
      <c r="B844" s="53"/>
      <c r="C844" s="53"/>
      <c r="D844" s="53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  <c r="AB844" s="53"/>
      <c r="AC844" s="53"/>
      <c r="AD844" s="53"/>
      <c r="AE844" s="53"/>
      <c r="AF844" s="53"/>
      <c r="AG844" s="53"/>
      <c r="AH844" s="53"/>
      <c r="AI844" s="53"/>
      <c r="AJ844" s="53"/>
      <c r="AK844" s="53"/>
    </row>
    <row r="845" spans="2:37" ht="15.75" customHeight="1" x14ac:dyDescent="0.35">
      <c r="B845" s="53"/>
      <c r="C845" s="53"/>
      <c r="D845" s="53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  <c r="AB845" s="53"/>
      <c r="AC845" s="53"/>
      <c r="AD845" s="53"/>
      <c r="AE845" s="53"/>
      <c r="AF845" s="53"/>
      <c r="AG845" s="53"/>
      <c r="AH845" s="53"/>
      <c r="AI845" s="53"/>
      <c r="AJ845" s="53"/>
      <c r="AK845" s="53"/>
    </row>
    <row r="846" spans="2:37" ht="15.75" customHeight="1" x14ac:dyDescent="0.35">
      <c r="B846" s="53"/>
      <c r="C846" s="53"/>
      <c r="D846" s="53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  <c r="AB846" s="53"/>
      <c r="AC846" s="53"/>
      <c r="AD846" s="53"/>
      <c r="AE846" s="53"/>
      <c r="AF846" s="53"/>
      <c r="AG846" s="53"/>
      <c r="AH846" s="53"/>
      <c r="AI846" s="53"/>
      <c r="AJ846" s="53"/>
      <c r="AK846" s="53"/>
    </row>
    <row r="847" spans="2:37" ht="15.75" customHeight="1" x14ac:dyDescent="0.35">
      <c r="B847" s="53"/>
      <c r="C847" s="53"/>
      <c r="D847" s="53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  <c r="AB847" s="53"/>
      <c r="AC847" s="53"/>
      <c r="AD847" s="53"/>
      <c r="AE847" s="53"/>
      <c r="AF847" s="53"/>
      <c r="AG847" s="53"/>
      <c r="AH847" s="53"/>
      <c r="AI847" s="53"/>
      <c r="AJ847" s="53"/>
      <c r="AK847" s="53"/>
    </row>
    <row r="848" spans="2:37" ht="15.75" customHeight="1" x14ac:dyDescent="0.35">
      <c r="B848" s="53"/>
      <c r="C848" s="53"/>
      <c r="D848" s="53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  <c r="AB848" s="53"/>
      <c r="AC848" s="53"/>
      <c r="AD848" s="53"/>
      <c r="AE848" s="53"/>
      <c r="AF848" s="53"/>
      <c r="AG848" s="53"/>
      <c r="AH848" s="53"/>
      <c r="AI848" s="53"/>
      <c r="AJ848" s="53"/>
      <c r="AK848" s="53"/>
    </row>
    <row r="849" spans="2:37" ht="15.75" customHeight="1" x14ac:dyDescent="0.35">
      <c r="B849" s="53"/>
      <c r="C849" s="53"/>
      <c r="D849" s="53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  <c r="AB849" s="53"/>
      <c r="AC849" s="53"/>
      <c r="AD849" s="53"/>
      <c r="AE849" s="53"/>
      <c r="AF849" s="53"/>
      <c r="AG849" s="53"/>
      <c r="AH849" s="53"/>
      <c r="AI849" s="53"/>
      <c r="AJ849" s="53"/>
      <c r="AK849" s="53"/>
    </row>
    <row r="850" spans="2:37" ht="15.75" customHeight="1" x14ac:dyDescent="0.35">
      <c r="B850" s="53"/>
      <c r="C850" s="53"/>
      <c r="D850" s="53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  <c r="AB850" s="53"/>
      <c r="AC850" s="53"/>
      <c r="AD850" s="53"/>
      <c r="AE850" s="53"/>
      <c r="AF850" s="53"/>
      <c r="AG850" s="53"/>
      <c r="AH850" s="53"/>
      <c r="AI850" s="53"/>
      <c r="AJ850" s="53"/>
      <c r="AK850" s="53"/>
    </row>
    <row r="851" spans="2:37" ht="15.75" customHeight="1" x14ac:dyDescent="0.35">
      <c r="B851" s="53"/>
      <c r="C851" s="53"/>
      <c r="D851" s="53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  <c r="AB851" s="53"/>
      <c r="AC851" s="53"/>
      <c r="AD851" s="53"/>
      <c r="AE851" s="53"/>
      <c r="AF851" s="53"/>
      <c r="AG851" s="53"/>
      <c r="AH851" s="53"/>
      <c r="AI851" s="53"/>
      <c r="AJ851" s="53"/>
      <c r="AK851" s="53"/>
    </row>
    <row r="852" spans="2:37" ht="15.75" customHeight="1" x14ac:dyDescent="0.35">
      <c r="B852" s="53"/>
      <c r="C852" s="53"/>
      <c r="D852" s="53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  <c r="AB852" s="53"/>
      <c r="AC852" s="53"/>
      <c r="AD852" s="53"/>
      <c r="AE852" s="53"/>
      <c r="AF852" s="53"/>
      <c r="AG852" s="53"/>
      <c r="AH852" s="53"/>
      <c r="AI852" s="53"/>
      <c r="AJ852" s="53"/>
      <c r="AK852" s="53"/>
    </row>
    <row r="853" spans="2:37" ht="15.75" customHeight="1" x14ac:dyDescent="0.35">
      <c r="B853" s="53"/>
      <c r="C853" s="53"/>
      <c r="D853" s="53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  <c r="AB853" s="53"/>
      <c r="AC853" s="53"/>
      <c r="AD853" s="53"/>
      <c r="AE853" s="53"/>
      <c r="AF853" s="53"/>
      <c r="AG853" s="53"/>
      <c r="AH853" s="53"/>
      <c r="AI853" s="53"/>
      <c r="AJ853" s="53"/>
      <c r="AK853" s="53"/>
    </row>
    <row r="854" spans="2:37" ht="15.75" customHeight="1" x14ac:dyDescent="0.35">
      <c r="B854" s="53"/>
      <c r="C854" s="53"/>
      <c r="D854" s="53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  <c r="AB854" s="53"/>
      <c r="AC854" s="53"/>
      <c r="AD854" s="53"/>
      <c r="AE854" s="53"/>
      <c r="AF854" s="53"/>
      <c r="AG854" s="53"/>
      <c r="AH854" s="53"/>
      <c r="AI854" s="53"/>
      <c r="AJ854" s="53"/>
      <c r="AK854" s="53"/>
    </row>
    <row r="855" spans="2:37" ht="15.75" customHeight="1" x14ac:dyDescent="0.35">
      <c r="B855" s="53"/>
      <c r="C855" s="53"/>
      <c r="D855" s="53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  <c r="AB855" s="53"/>
      <c r="AC855" s="53"/>
      <c r="AD855" s="53"/>
      <c r="AE855" s="53"/>
      <c r="AF855" s="53"/>
      <c r="AG855" s="53"/>
      <c r="AH855" s="53"/>
      <c r="AI855" s="53"/>
      <c r="AJ855" s="53"/>
      <c r="AK855" s="53"/>
    </row>
    <row r="856" spans="2:37" ht="15.75" customHeight="1" x14ac:dyDescent="0.35">
      <c r="B856" s="53"/>
      <c r="C856" s="53"/>
      <c r="D856" s="53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  <c r="AB856" s="53"/>
      <c r="AC856" s="53"/>
      <c r="AD856" s="53"/>
      <c r="AE856" s="53"/>
      <c r="AF856" s="53"/>
      <c r="AG856" s="53"/>
      <c r="AH856" s="53"/>
      <c r="AI856" s="53"/>
      <c r="AJ856" s="53"/>
      <c r="AK856" s="53"/>
    </row>
    <row r="857" spans="2:37" ht="15.75" customHeight="1" x14ac:dyDescent="0.35">
      <c r="B857" s="53"/>
      <c r="C857" s="53"/>
      <c r="D857" s="53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  <c r="AB857" s="53"/>
      <c r="AC857" s="53"/>
      <c r="AD857" s="53"/>
      <c r="AE857" s="53"/>
      <c r="AF857" s="53"/>
      <c r="AG857" s="53"/>
      <c r="AH857" s="53"/>
      <c r="AI857" s="53"/>
      <c r="AJ857" s="53"/>
      <c r="AK857" s="53"/>
    </row>
    <row r="858" spans="2:37" ht="15.75" customHeight="1" x14ac:dyDescent="0.35">
      <c r="B858" s="53"/>
      <c r="C858" s="53"/>
      <c r="D858" s="53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  <c r="AB858" s="53"/>
      <c r="AC858" s="53"/>
      <c r="AD858" s="53"/>
      <c r="AE858" s="53"/>
      <c r="AF858" s="53"/>
      <c r="AG858" s="53"/>
      <c r="AH858" s="53"/>
      <c r="AI858" s="53"/>
      <c r="AJ858" s="53"/>
      <c r="AK858" s="53"/>
    </row>
    <row r="859" spans="2:37" ht="15.75" customHeight="1" x14ac:dyDescent="0.35">
      <c r="B859" s="53"/>
      <c r="C859" s="53"/>
      <c r="D859" s="53"/>
      <c r="E859" s="53"/>
      <c r="F859" s="53"/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  <c r="AB859" s="53"/>
      <c r="AC859" s="53"/>
      <c r="AD859" s="53"/>
      <c r="AE859" s="53"/>
      <c r="AF859" s="53"/>
      <c r="AG859" s="53"/>
      <c r="AH859" s="53"/>
      <c r="AI859" s="53"/>
      <c r="AJ859" s="53"/>
      <c r="AK859" s="53"/>
    </row>
    <row r="860" spans="2:37" ht="15.75" customHeight="1" x14ac:dyDescent="0.35">
      <c r="B860" s="53"/>
      <c r="C860" s="53"/>
      <c r="D860" s="53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  <c r="AB860" s="53"/>
      <c r="AC860" s="53"/>
      <c r="AD860" s="53"/>
      <c r="AE860" s="53"/>
      <c r="AF860" s="53"/>
      <c r="AG860" s="53"/>
      <c r="AH860" s="53"/>
      <c r="AI860" s="53"/>
      <c r="AJ860" s="53"/>
      <c r="AK860" s="53"/>
    </row>
    <row r="861" spans="2:37" ht="15.75" customHeight="1" x14ac:dyDescent="0.35">
      <c r="B861" s="53"/>
      <c r="C861" s="53"/>
      <c r="D861" s="53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  <c r="AB861" s="53"/>
      <c r="AC861" s="53"/>
      <c r="AD861" s="53"/>
      <c r="AE861" s="53"/>
      <c r="AF861" s="53"/>
      <c r="AG861" s="53"/>
      <c r="AH861" s="53"/>
      <c r="AI861" s="53"/>
      <c r="AJ861" s="53"/>
      <c r="AK861" s="53"/>
    </row>
    <row r="862" spans="2:37" ht="15.75" customHeight="1" x14ac:dyDescent="0.35">
      <c r="B862" s="53"/>
      <c r="C862" s="53"/>
      <c r="D862" s="53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  <c r="AB862" s="53"/>
      <c r="AC862" s="53"/>
      <c r="AD862" s="53"/>
      <c r="AE862" s="53"/>
      <c r="AF862" s="53"/>
      <c r="AG862" s="53"/>
      <c r="AH862" s="53"/>
      <c r="AI862" s="53"/>
      <c r="AJ862" s="53"/>
      <c r="AK862" s="53"/>
    </row>
    <row r="863" spans="2:37" ht="15.75" customHeight="1" x14ac:dyDescent="0.35">
      <c r="B863" s="53"/>
      <c r="C863" s="53"/>
      <c r="D863" s="53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  <c r="AB863" s="53"/>
      <c r="AC863" s="53"/>
      <c r="AD863" s="53"/>
      <c r="AE863" s="53"/>
      <c r="AF863" s="53"/>
      <c r="AG863" s="53"/>
      <c r="AH863" s="53"/>
      <c r="AI863" s="53"/>
      <c r="AJ863" s="53"/>
      <c r="AK863" s="53"/>
    </row>
    <row r="864" spans="2:37" ht="15.75" customHeight="1" x14ac:dyDescent="0.35">
      <c r="B864" s="53"/>
      <c r="C864" s="53"/>
      <c r="D864" s="53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  <c r="AB864" s="53"/>
      <c r="AC864" s="53"/>
      <c r="AD864" s="53"/>
      <c r="AE864" s="53"/>
      <c r="AF864" s="53"/>
      <c r="AG864" s="53"/>
      <c r="AH864" s="53"/>
      <c r="AI864" s="53"/>
      <c r="AJ864" s="53"/>
      <c r="AK864" s="53"/>
    </row>
    <row r="865" spans="2:37" ht="15.75" customHeight="1" x14ac:dyDescent="0.35">
      <c r="B865" s="53"/>
      <c r="C865" s="53"/>
      <c r="D865" s="53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  <c r="AB865" s="53"/>
      <c r="AC865" s="53"/>
      <c r="AD865" s="53"/>
      <c r="AE865" s="53"/>
      <c r="AF865" s="53"/>
      <c r="AG865" s="53"/>
      <c r="AH865" s="53"/>
      <c r="AI865" s="53"/>
      <c r="AJ865" s="53"/>
      <c r="AK865" s="53"/>
    </row>
    <row r="866" spans="2:37" ht="15.75" customHeight="1" x14ac:dyDescent="0.35">
      <c r="B866" s="53"/>
      <c r="C866" s="53"/>
      <c r="D866" s="53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  <c r="AB866" s="53"/>
      <c r="AC866" s="53"/>
      <c r="AD866" s="53"/>
      <c r="AE866" s="53"/>
      <c r="AF866" s="53"/>
      <c r="AG866" s="53"/>
      <c r="AH866" s="53"/>
      <c r="AI866" s="53"/>
      <c r="AJ866" s="53"/>
      <c r="AK866" s="53"/>
    </row>
    <row r="867" spans="2:37" ht="15.75" customHeight="1" x14ac:dyDescent="0.35">
      <c r="B867" s="53"/>
      <c r="C867" s="53"/>
      <c r="D867" s="53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  <c r="AB867" s="53"/>
      <c r="AC867" s="53"/>
      <c r="AD867" s="53"/>
      <c r="AE867" s="53"/>
      <c r="AF867" s="53"/>
      <c r="AG867" s="53"/>
      <c r="AH867" s="53"/>
      <c r="AI867" s="53"/>
      <c r="AJ867" s="53"/>
      <c r="AK867" s="53"/>
    </row>
    <row r="868" spans="2:37" ht="15.75" customHeight="1" x14ac:dyDescent="0.35">
      <c r="B868" s="53"/>
      <c r="C868" s="53"/>
      <c r="D868" s="53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  <c r="AB868" s="53"/>
      <c r="AC868" s="53"/>
      <c r="AD868" s="53"/>
      <c r="AE868" s="53"/>
      <c r="AF868" s="53"/>
      <c r="AG868" s="53"/>
      <c r="AH868" s="53"/>
      <c r="AI868" s="53"/>
      <c r="AJ868" s="53"/>
      <c r="AK868" s="53"/>
    </row>
    <row r="869" spans="2:37" ht="15.75" customHeight="1" x14ac:dyDescent="0.35">
      <c r="B869" s="53"/>
      <c r="C869" s="53"/>
      <c r="D869" s="53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  <c r="AB869" s="53"/>
      <c r="AC869" s="53"/>
      <c r="AD869" s="53"/>
      <c r="AE869" s="53"/>
      <c r="AF869" s="53"/>
      <c r="AG869" s="53"/>
      <c r="AH869" s="53"/>
      <c r="AI869" s="53"/>
      <c r="AJ869" s="53"/>
      <c r="AK869" s="53"/>
    </row>
    <row r="870" spans="2:37" ht="15.75" customHeight="1" x14ac:dyDescent="0.35">
      <c r="B870" s="53"/>
      <c r="C870" s="53"/>
      <c r="D870" s="53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  <c r="AB870" s="53"/>
      <c r="AC870" s="53"/>
      <c r="AD870" s="53"/>
      <c r="AE870" s="53"/>
      <c r="AF870" s="53"/>
      <c r="AG870" s="53"/>
      <c r="AH870" s="53"/>
      <c r="AI870" s="53"/>
      <c r="AJ870" s="53"/>
      <c r="AK870" s="53"/>
    </row>
    <row r="871" spans="2:37" ht="15.75" customHeight="1" x14ac:dyDescent="0.35">
      <c r="B871" s="53"/>
      <c r="C871" s="53"/>
      <c r="D871" s="53"/>
      <c r="E871" s="53"/>
      <c r="F871" s="53"/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  <c r="AB871" s="53"/>
      <c r="AC871" s="53"/>
      <c r="AD871" s="53"/>
      <c r="AE871" s="53"/>
      <c r="AF871" s="53"/>
      <c r="AG871" s="53"/>
      <c r="AH871" s="53"/>
      <c r="AI871" s="53"/>
      <c r="AJ871" s="53"/>
      <c r="AK871" s="53"/>
    </row>
    <row r="872" spans="2:37" ht="15.75" customHeight="1" x14ac:dyDescent="0.35">
      <c r="B872" s="53"/>
      <c r="C872" s="53"/>
      <c r="D872" s="53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  <c r="AB872" s="53"/>
      <c r="AC872" s="53"/>
      <c r="AD872" s="53"/>
      <c r="AE872" s="53"/>
      <c r="AF872" s="53"/>
      <c r="AG872" s="53"/>
      <c r="AH872" s="53"/>
      <c r="AI872" s="53"/>
      <c r="AJ872" s="53"/>
      <c r="AK872" s="53"/>
    </row>
    <row r="873" spans="2:37" ht="15.75" customHeight="1" x14ac:dyDescent="0.35">
      <c r="B873" s="53"/>
      <c r="C873" s="53"/>
      <c r="D873" s="53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  <c r="AB873" s="53"/>
      <c r="AC873" s="53"/>
      <c r="AD873" s="53"/>
      <c r="AE873" s="53"/>
      <c r="AF873" s="53"/>
      <c r="AG873" s="53"/>
      <c r="AH873" s="53"/>
      <c r="AI873" s="53"/>
      <c r="AJ873" s="53"/>
      <c r="AK873" s="53"/>
    </row>
    <row r="874" spans="2:37" ht="15.75" customHeight="1" x14ac:dyDescent="0.35">
      <c r="B874" s="53"/>
      <c r="C874" s="53"/>
      <c r="D874" s="53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  <c r="AB874" s="53"/>
      <c r="AC874" s="53"/>
      <c r="AD874" s="53"/>
      <c r="AE874" s="53"/>
      <c r="AF874" s="53"/>
      <c r="AG874" s="53"/>
      <c r="AH874" s="53"/>
      <c r="AI874" s="53"/>
      <c r="AJ874" s="53"/>
      <c r="AK874" s="53"/>
    </row>
    <row r="875" spans="2:37" ht="15.75" customHeight="1" x14ac:dyDescent="0.35">
      <c r="B875" s="53"/>
      <c r="C875" s="53"/>
      <c r="D875" s="53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  <c r="AB875" s="53"/>
      <c r="AC875" s="53"/>
      <c r="AD875" s="53"/>
      <c r="AE875" s="53"/>
      <c r="AF875" s="53"/>
      <c r="AG875" s="53"/>
      <c r="AH875" s="53"/>
      <c r="AI875" s="53"/>
      <c r="AJ875" s="53"/>
      <c r="AK875" s="53"/>
    </row>
    <row r="876" spans="2:37" ht="15.75" customHeight="1" x14ac:dyDescent="0.35">
      <c r="B876" s="53"/>
      <c r="C876" s="53"/>
      <c r="D876" s="53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  <c r="AB876" s="53"/>
      <c r="AC876" s="53"/>
      <c r="AD876" s="53"/>
      <c r="AE876" s="53"/>
      <c r="AF876" s="53"/>
      <c r="AG876" s="53"/>
      <c r="AH876" s="53"/>
      <c r="AI876" s="53"/>
      <c r="AJ876" s="53"/>
      <c r="AK876" s="53"/>
    </row>
    <row r="877" spans="2:37" ht="15.75" customHeight="1" x14ac:dyDescent="0.35">
      <c r="B877" s="53"/>
      <c r="C877" s="53"/>
      <c r="D877" s="53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  <c r="AB877" s="53"/>
      <c r="AC877" s="53"/>
      <c r="AD877" s="53"/>
      <c r="AE877" s="53"/>
      <c r="AF877" s="53"/>
      <c r="AG877" s="53"/>
      <c r="AH877" s="53"/>
      <c r="AI877" s="53"/>
      <c r="AJ877" s="53"/>
      <c r="AK877" s="53"/>
    </row>
    <row r="878" spans="2:37" ht="15.75" customHeight="1" x14ac:dyDescent="0.35">
      <c r="B878" s="53"/>
      <c r="C878" s="53"/>
      <c r="D878" s="53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  <c r="AB878" s="53"/>
      <c r="AC878" s="53"/>
      <c r="AD878" s="53"/>
      <c r="AE878" s="53"/>
      <c r="AF878" s="53"/>
      <c r="AG878" s="53"/>
      <c r="AH878" s="53"/>
      <c r="AI878" s="53"/>
      <c r="AJ878" s="53"/>
      <c r="AK878" s="53"/>
    </row>
    <row r="879" spans="2:37" ht="15.75" customHeight="1" x14ac:dyDescent="0.35">
      <c r="B879" s="53"/>
      <c r="C879" s="53"/>
      <c r="D879" s="53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  <c r="AB879" s="53"/>
      <c r="AC879" s="53"/>
      <c r="AD879" s="53"/>
      <c r="AE879" s="53"/>
      <c r="AF879" s="53"/>
      <c r="AG879" s="53"/>
      <c r="AH879" s="53"/>
      <c r="AI879" s="53"/>
      <c r="AJ879" s="53"/>
      <c r="AK879" s="53"/>
    </row>
    <row r="880" spans="2:37" ht="15.75" customHeight="1" x14ac:dyDescent="0.35">
      <c r="B880" s="53"/>
      <c r="C880" s="53"/>
      <c r="D880" s="53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  <c r="AB880" s="53"/>
      <c r="AC880" s="53"/>
      <c r="AD880" s="53"/>
      <c r="AE880" s="53"/>
      <c r="AF880" s="53"/>
      <c r="AG880" s="53"/>
      <c r="AH880" s="53"/>
      <c r="AI880" s="53"/>
      <c r="AJ880" s="53"/>
      <c r="AK880" s="53"/>
    </row>
    <row r="881" spans="2:37" ht="15.75" customHeight="1" x14ac:dyDescent="0.35">
      <c r="B881" s="53"/>
      <c r="C881" s="53"/>
      <c r="D881" s="53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  <c r="AB881" s="53"/>
      <c r="AC881" s="53"/>
      <c r="AD881" s="53"/>
      <c r="AE881" s="53"/>
      <c r="AF881" s="53"/>
      <c r="AG881" s="53"/>
      <c r="AH881" s="53"/>
      <c r="AI881" s="53"/>
      <c r="AJ881" s="53"/>
      <c r="AK881" s="53"/>
    </row>
    <row r="882" spans="2:37" ht="15.75" customHeight="1" x14ac:dyDescent="0.35">
      <c r="B882" s="53"/>
      <c r="C882" s="53"/>
      <c r="D882" s="53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  <c r="AB882" s="53"/>
      <c r="AC882" s="53"/>
      <c r="AD882" s="53"/>
      <c r="AE882" s="53"/>
      <c r="AF882" s="53"/>
      <c r="AG882" s="53"/>
      <c r="AH882" s="53"/>
      <c r="AI882" s="53"/>
      <c r="AJ882" s="53"/>
      <c r="AK882" s="53"/>
    </row>
    <row r="883" spans="2:37" ht="15.75" customHeight="1" x14ac:dyDescent="0.35">
      <c r="B883" s="53"/>
      <c r="C883" s="53"/>
      <c r="D883" s="53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  <c r="AB883" s="53"/>
      <c r="AC883" s="53"/>
      <c r="AD883" s="53"/>
      <c r="AE883" s="53"/>
      <c r="AF883" s="53"/>
      <c r="AG883" s="53"/>
      <c r="AH883" s="53"/>
      <c r="AI883" s="53"/>
      <c r="AJ883" s="53"/>
      <c r="AK883" s="53"/>
    </row>
    <row r="884" spans="2:37" ht="15.75" customHeight="1" x14ac:dyDescent="0.35">
      <c r="B884" s="53"/>
      <c r="C884" s="53"/>
      <c r="D884" s="53"/>
      <c r="E884" s="53"/>
      <c r="F884" s="53"/>
      <c r="G884" s="53"/>
      <c r="H884" s="53"/>
      <c r="I884" s="53"/>
      <c r="J884" s="53"/>
      <c r="K884" s="53"/>
      <c r="L884" s="53"/>
      <c r="M884" s="53"/>
      <c r="N884" s="53"/>
      <c r="O884" s="53"/>
      <c r="P884" s="53"/>
      <c r="Q884" s="53"/>
      <c r="R884" s="53"/>
      <c r="S884" s="53"/>
      <c r="T884" s="53"/>
      <c r="U884" s="53"/>
      <c r="V884" s="53"/>
      <c r="W884" s="53"/>
      <c r="X884" s="53"/>
      <c r="Y884" s="53"/>
      <c r="Z884" s="53"/>
      <c r="AA884" s="53"/>
      <c r="AB884" s="53"/>
      <c r="AC884" s="53"/>
      <c r="AD884" s="53"/>
      <c r="AE884" s="53"/>
      <c r="AF884" s="53"/>
      <c r="AG884" s="53"/>
      <c r="AH884" s="53"/>
      <c r="AI884" s="53"/>
      <c r="AJ884" s="53"/>
      <c r="AK884" s="53"/>
    </row>
    <row r="885" spans="2:37" ht="15.75" customHeight="1" x14ac:dyDescent="0.35">
      <c r="B885" s="53"/>
      <c r="C885" s="53"/>
      <c r="D885" s="53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  <c r="AB885" s="53"/>
      <c r="AC885" s="53"/>
      <c r="AD885" s="53"/>
      <c r="AE885" s="53"/>
      <c r="AF885" s="53"/>
      <c r="AG885" s="53"/>
      <c r="AH885" s="53"/>
      <c r="AI885" s="53"/>
      <c r="AJ885" s="53"/>
      <c r="AK885" s="53"/>
    </row>
    <row r="886" spans="2:37" ht="15.75" customHeight="1" x14ac:dyDescent="0.35">
      <c r="B886" s="53"/>
      <c r="C886" s="53"/>
      <c r="D886" s="53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  <c r="AB886" s="53"/>
      <c r="AC886" s="53"/>
      <c r="AD886" s="53"/>
      <c r="AE886" s="53"/>
      <c r="AF886" s="53"/>
      <c r="AG886" s="53"/>
      <c r="AH886" s="53"/>
      <c r="AI886" s="53"/>
      <c r="AJ886" s="53"/>
      <c r="AK886" s="53"/>
    </row>
    <row r="887" spans="2:37" ht="15.75" customHeight="1" x14ac:dyDescent="0.35">
      <c r="B887" s="53"/>
      <c r="C887" s="53"/>
      <c r="D887" s="53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  <c r="AB887" s="53"/>
      <c r="AC887" s="53"/>
      <c r="AD887" s="53"/>
      <c r="AE887" s="53"/>
      <c r="AF887" s="53"/>
      <c r="AG887" s="53"/>
      <c r="AH887" s="53"/>
      <c r="AI887" s="53"/>
      <c r="AJ887" s="53"/>
      <c r="AK887" s="53"/>
    </row>
    <row r="888" spans="2:37" ht="15.75" customHeight="1" x14ac:dyDescent="0.35">
      <c r="B888" s="53"/>
      <c r="C888" s="53"/>
      <c r="D888" s="53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  <c r="AB888" s="53"/>
      <c r="AC888" s="53"/>
      <c r="AD888" s="53"/>
      <c r="AE888" s="53"/>
      <c r="AF888" s="53"/>
      <c r="AG888" s="53"/>
      <c r="AH888" s="53"/>
      <c r="AI888" s="53"/>
      <c r="AJ888" s="53"/>
      <c r="AK888" s="53"/>
    </row>
    <row r="889" spans="2:37" ht="15.75" customHeight="1" x14ac:dyDescent="0.35">
      <c r="B889" s="53"/>
      <c r="C889" s="53"/>
      <c r="D889" s="53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  <c r="AB889" s="53"/>
      <c r="AC889" s="53"/>
      <c r="AD889" s="53"/>
      <c r="AE889" s="53"/>
      <c r="AF889" s="53"/>
      <c r="AG889" s="53"/>
      <c r="AH889" s="53"/>
      <c r="AI889" s="53"/>
      <c r="AJ889" s="53"/>
      <c r="AK889" s="53"/>
    </row>
    <row r="890" spans="2:37" ht="15.75" customHeight="1" x14ac:dyDescent="0.35">
      <c r="B890" s="53"/>
      <c r="C890" s="53"/>
      <c r="D890" s="53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  <c r="AB890" s="53"/>
      <c r="AC890" s="53"/>
      <c r="AD890" s="53"/>
      <c r="AE890" s="53"/>
      <c r="AF890" s="53"/>
      <c r="AG890" s="53"/>
      <c r="AH890" s="53"/>
      <c r="AI890" s="53"/>
      <c r="AJ890" s="53"/>
      <c r="AK890" s="53"/>
    </row>
    <row r="891" spans="2:37" ht="15.75" customHeight="1" x14ac:dyDescent="0.35">
      <c r="B891" s="53"/>
      <c r="C891" s="53"/>
      <c r="D891" s="53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  <c r="AB891" s="53"/>
      <c r="AC891" s="53"/>
      <c r="AD891" s="53"/>
      <c r="AE891" s="53"/>
      <c r="AF891" s="53"/>
      <c r="AG891" s="53"/>
      <c r="AH891" s="53"/>
      <c r="AI891" s="53"/>
      <c r="AJ891" s="53"/>
      <c r="AK891" s="53"/>
    </row>
    <row r="892" spans="2:37" ht="15.75" customHeight="1" x14ac:dyDescent="0.35">
      <c r="B892" s="53"/>
      <c r="C892" s="53"/>
      <c r="D892" s="53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  <c r="AB892" s="53"/>
      <c r="AC892" s="53"/>
      <c r="AD892" s="53"/>
      <c r="AE892" s="53"/>
      <c r="AF892" s="53"/>
      <c r="AG892" s="53"/>
      <c r="AH892" s="53"/>
      <c r="AI892" s="53"/>
      <c r="AJ892" s="53"/>
      <c r="AK892" s="53"/>
    </row>
    <row r="893" spans="2:37" ht="15.75" customHeight="1" x14ac:dyDescent="0.35">
      <c r="B893" s="53"/>
      <c r="C893" s="53"/>
      <c r="D893" s="53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  <c r="AB893" s="53"/>
      <c r="AC893" s="53"/>
      <c r="AD893" s="53"/>
      <c r="AE893" s="53"/>
      <c r="AF893" s="53"/>
      <c r="AG893" s="53"/>
      <c r="AH893" s="53"/>
      <c r="AI893" s="53"/>
      <c r="AJ893" s="53"/>
      <c r="AK893" s="53"/>
    </row>
    <row r="894" spans="2:37" ht="15.75" customHeight="1" x14ac:dyDescent="0.35">
      <c r="B894" s="53"/>
      <c r="C894" s="53"/>
      <c r="D894" s="53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  <c r="AB894" s="53"/>
      <c r="AC894" s="53"/>
      <c r="AD894" s="53"/>
      <c r="AE894" s="53"/>
      <c r="AF894" s="53"/>
      <c r="AG894" s="53"/>
      <c r="AH894" s="53"/>
      <c r="AI894" s="53"/>
      <c r="AJ894" s="53"/>
      <c r="AK894" s="53"/>
    </row>
    <row r="895" spans="2:37" ht="15.75" customHeight="1" x14ac:dyDescent="0.35">
      <c r="B895" s="53"/>
      <c r="C895" s="53"/>
      <c r="D895" s="53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  <c r="AB895" s="53"/>
      <c r="AC895" s="53"/>
      <c r="AD895" s="53"/>
      <c r="AE895" s="53"/>
      <c r="AF895" s="53"/>
      <c r="AG895" s="53"/>
      <c r="AH895" s="53"/>
      <c r="AI895" s="53"/>
      <c r="AJ895" s="53"/>
      <c r="AK895" s="53"/>
    </row>
    <row r="896" spans="2:37" ht="15.75" customHeight="1" x14ac:dyDescent="0.35">
      <c r="B896" s="53"/>
      <c r="C896" s="53"/>
      <c r="D896" s="53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  <c r="AB896" s="53"/>
      <c r="AC896" s="53"/>
      <c r="AD896" s="53"/>
      <c r="AE896" s="53"/>
      <c r="AF896" s="53"/>
      <c r="AG896" s="53"/>
      <c r="AH896" s="53"/>
      <c r="AI896" s="53"/>
      <c r="AJ896" s="53"/>
      <c r="AK896" s="53"/>
    </row>
    <row r="897" spans="2:37" ht="15.75" customHeight="1" x14ac:dyDescent="0.35">
      <c r="B897" s="53"/>
      <c r="C897" s="53"/>
      <c r="D897" s="53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  <c r="AB897" s="53"/>
      <c r="AC897" s="53"/>
      <c r="AD897" s="53"/>
      <c r="AE897" s="53"/>
      <c r="AF897" s="53"/>
      <c r="AG897" s="53"/>
      <c r="AH897" s="53"/>
      <c r="AI897" s="53"/>
      <c r="AJ897" s="53"/>
      <c r="AK897" s="53"/>
    </row>
    <row r="898" spans="2:37" ht="15.75" customHeight="1" x14ac:dyDescent="0.35">
      <c r="B898" s="53"/>
      <c r="C898" s="53"/>
      <c r="D898" s="53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  <c r="AB898" s="53"/>
      <c r="AC898" s="53"/>
      <c r="AD898" s="53"/>
      <c r="AE898" s="53"/>
      <c r="AF898" s="53"/>
      <c r="AG898" s="53"/>
      <c r="AH898" s="53"/>
      <c r="AI898" s="53"/>
      <c r="AJ898" s="53"/>
      <c r="AK898" s="53"/>
    </row>
    <row r="899" spans="2:37" ht="15.75" customHeight="1" x14ac:dyDescent="0.35">
      <c r="B899" s="53"/>
      <c r="C899" s="53"/>
      <c r="D899" s="53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  <c r="AB899" s="53"/>
      <c r="AC899" s="53"/>
      <c r="AD899" s="53"/>
      <c r="AE899" s="53"/>
      <c r="AF899" s="53"/>
      <c r="AG899" s="53"/>
      <c r="AH899" s="53"/>
      <c r="AI899" s="53"/>
      <c r="AJ899" s="53"/>
      <c r="AK899" s="53"/>
    </row>
    <row r="900" spans="2:37" ht="15.75" customHeight="1" x14ac:dyDescent="0.35">
      <c r="B900" s="53"/>
      <c r="C900" s="53"/>
      <c r="D900" s="53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  <c r="AB900" s="53"/>
      <c r="AC900" s="53"/>
      <c r="AD900" s="53"/>
      <c r="AE900" s="53"/>
      <c r="AF900" s="53"/>
      <c r="AG900" s="53"/>
      <c r="AH900" s="53"/>
      <c r="AI900" s="53"/>
      <c r="AJ900" s="53"/>
      <c r="AK900" s="53"/>
    </row>
    <row r="901" spans="2:37" ht="15.75" customHeight="1" x14ac:dyDescent="0.35">
      <c r="B901" s="53"/>
      <c r="C901" s="53"/>
      <c r="D901" s="53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  <c r="AB901" s="53"/>
      <c r="AC901" s="53"/>
      <c r="AD901" s="53"/>
      <c r="AE901" s="53"/>
      <c r="AF901" s="53"/>
      <c r="AG901" s="53"/>
      <c r="AH901" s="53"/>
      <c r="AI901" s="53"/>
      <c r="AJ901" s="53"/>
      <c r="AK901" s="53"/>
    </row>
    <row r="902" spans="2:37" ht="15.75" customHeight="1" x14ac:dyDescent="0.35">
      <c r="B902" s="53"/>
      <c r="C902" s="53"/>
      <c r="D902" s="53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  <c r="AB902" s="53"/>
      <c r="AC902" s="53"/>
      <c r="AD902" s="53"/>
      <c r="AE902" s="53"/>
      <c r="AF902" s="53"/>
      <c r="AG902" s="53"/>
      <c r="AH902" s="53"/>
      <c r="AI902" s="53"/>
      <c r="AJ902" s="53"/>
      <c r="AK902" s="53"/>
    </row>
    <row r="903" spans="2:37" ht="15.75" customHeight="1" x14ac:dyDescent="0.35">
      <c r="B903" s="53"/>
      <c r="C903" s="53"/>
      <c r="D903" s="53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  <c r="AB903" s="53"/>
      <c r="AC903" s="53"/>
      <c r="AD903" s="53"/>
      <c r="AE903" s="53"/>
      <c r="AF903" s="53"/>
      <c r="AG903" s="53"/>
      <c r="AH903" s="53"/>
      <c r="AI903" s="53"/>
      <c r="AJ903" s="53"/>
      <c r="AK903" s="53"/>
    </row>
    <row r="904" spans="2:37" ht="15.75" customHeight="1" x14ac:dyDescent="0.35">
      <c r="B904" s="53"/>
      <c r="C904" s="53"/>
      <c r="D904" s="53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  <c r="AB904" s="53"/>
      <c r="AC904" s="53"/>
      <c r="AD904" s="53"/>
      <c r="AE904" s="53"/>
      <c r="AF904" s="53"/>
      <c r="AG904" s="53"/>
      <c r="AH904" s="53"/>
      <c r="AI904" s="53"/>
      <c r="AJ904" s="53"/>
      <c r="AK904" s="53"/>
    </row>
    <row r="905" spans="2:37" ht="15.75" customHeight="1" x14ac:dyDescent="0.35">
      <c r="B905" s="53"/>
      <c r="C905" s="53"/>
      <c r="D905" s="53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  <c r="AB905" s="53"/>
      <c r="AC905" s="53"/>
      <c r="AD905" s="53"/>
      <c r="AE905" s="53"/>
      <c r="AF905" s="53"/>
      <c r="AG905" s="53"/>
      <c r="AH905" s="53"/>
      <c r="AI905" s="53"/>
      <c r="AJ905" s="53"/>
      <c r="AK905" s="53"/>
    </row>
    <row r="906" spans="2:37" ht="15.75" customHeight="1" x14ac:dyDescent="0.35">
      <c r="B906" s="53"/>
      <c r="C906" s="53"/>
      <c r="D906" s="53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  <c r="AB906" s="53"/>
      <c r="AC906" s="53"/>
      <c r="AD906" s="53"/>
      <c r="AE906" s="53"/>
      <c r="AF906" s="53"/>
      <c r="AG906" s="53"/>
      <c r="AH906" s="53"/>
      <c r="AI906" s="53"/>
      <c r="AJ906" s="53"/>
      <c r="AK906" s="53"/>
    </row>
    <row r="907" spans="2:37" ht="15.75" customHeight="1" x14ac:dyDescent="0.35">
      <c r="B907" s="53"/>
      <c r="C907" s="53"/>
      <c r="D907" s="53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  <c r="AB907" s="53"/>
      <c r="AC907" s="53"/>
      <c r="AD907" s="53"/>
      <c r="AE907" s="53"/>
      <c r="AF907" s="53"/>
      <c r="AG907" s="53"/>
      <c r="AH907" s="53"/>
      <c r="AI907" s="53"/>
      <c r="AJ907" s="53"/>
      <c r="AK907" s="53"/>
    </row>
    <row r="908" spans="2:37" ht="15.75" customHeight="1" x14ac:dyDescent="0.35">
      <c r="B908" s="53"/>
      <c r="C908" s="53"/>
      <c r="D908" s="53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  <c r="AB908" s="53"/>
      <c r="AC908" s="53"/>
      <c r="AD908" s="53"/>
      <c r="AE908" s="53"/>
      <c r="AF908" s="53"/>
      <c r="AG908" s="53"/>
      <c r="AH908" s="53"/>
      <c r="AI908" s="53"/>
      <c r="AJ908" s="53"/>
      <c r="AK908" s="53"/>
    </row>
    <row r="909" spans="2:37" ht="15.75" customHeight="1" x14ac:dyDescent="0.35">
      <c r="B909" s="53"/>
      <c r="C909" s="53"/>
      <c r="D909" s="53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  <c r="AB909" s="53"/>
      <c r="AC909" s="53"/>
      <c r="AD909" s="53"/>
      <c r="AE909" s="53"/>
      <c r="AF909" s="53"/>
      <c r="AG909" s="53"/>
      <c r="AH909" s="53"/>
      <c r="AI909" s="53"/>
      <c r="AJ909" s="53"/>
      <c r="AK909" s="53"/>
    </row>
    <row r="910" spans="2:37" ht="15.75" customHeight="1" x14ac:dyDescent="0.35">
      <c r="B910" s="53"/>
      <c r="C910" s="53"/>
      <c r="D910" s="53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  <c r="AB910" s="53"/>
      <c r="AC910" s="53"/>
      <c r="AD910" s="53"/>
      <c r="AE910" s="53"/>
      <c r="AF910" s="53"/>
      <c r="AG910" s="53"/>
      <c r="AH910" s="53"/>
      <c r="AI910" s="53"/>
      <c r="AJ910" s="53"/>
      <c r="AK910" s="53"/>
    </row>
    <row r="911" spans="2:37" ht="15.75" customHeight="1" x14ac:dyDescent="0.35">
      <c r="B911" s="53"/>
      <c r="C911" s="53"/>
      <c r="D911" s="53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  <c r="AB911" s="53"/>
      <c r="AC911" s="53"/>
      <c r="AD911" s="53"/>
      <c r="AE911" s="53"/>
      <c r="AF911" s="53"/>
      <c r="AG911" s="53"/>
      <c r="AH911" s="53"/>
      <c r="AI911" s="53"/>
      <c r="AJ911" s="53"/>
      <c r="AK911" s="53"/>
    </row>
    <row r="912" spans="2:37" ht="15.75" customHeight="1" x14ac:dyDescent="0.35">
      <c r="B912" s="53"/>
      <c r="C912" s="53"/>
      <c r="D912" s="53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  <c r="AB912" s="53"/>
      <c r="AC912" s="53"/>
      <c r="AD912" s="53"/>
      <c r="AE912" s="53"/>
      <c r="AF912" s="53"/>
      <c r="AG912" s="53"/>
      <c r="AH912" s="53"/>
      <c r="AI912" s="53"/>
      <c r="AJ912" s="53"/>
      <c r="AK912" s="53"/>
    </row>
    <row r="913" spans="2:37" ht="15.75" customHeight="1" x14ac:dyDescent="0.35">
      <c r="B913" s="53"/>
      <c r="C913" s="53"/>
      <c r="D913" s="53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  <c r="AB913" s="53"/>
      <c r="AC913" s="53"/>
      <c r="AD913" s="53"/>
      <c r="AE913" s="53"/>
      <c r="AF913" s="53"/>
      <c r="AG913" s="53"/>
      <c r="AH913" s="53"/>
      <c r="AI913" s="53"/>
      <c r="AJ913" s="53"/>
      <c r="AK913" s="53"/>
    </row>
    <row r="914" spans="2:37" ht="15.75" customHeight="1" x14ac:dyDescent="0.35">
      <c r="B914" s="53"/>
      <c r="C914" s="53"/>
      <c r="D914" s="53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  <c r="AB914" s="53"/>
      <c r="AC914" s="53"/>
      <c r="AD914" s="53"/>
      <c r="AE914" s="53"/>
      <c r="AF914" s="53"/>
      <c r="AG914" s="53"/>
      <c r="AH914" s="53"/>
      <c r="AI914" s="53"/>
      <c r="AJ914" s="53"/>
      <c r="AK914" s="53"/>
    </row>
    <row r="915" spans="2:37" ht="15.75" customHeight="1" x14ac:dyDescent="0.35">
      <c r="B915" s="53"/>
      <c r="C915" s="53"/>
      <c r="D915" s="53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  <c r="AB915" s="53"/>
      <c r="AC915" s="53"/>
      <c r="AD915" s="53"/>
      <c r="AE915" s="53"/>
      <c r="AF915" s="53"/>
      <c r="AG915" s="53"/>
      <c r="AH915" s="53"/>
      <c r="AI915" s="53"/>
      <c r="AJ915" s="53"/>
      <c r="AK915" s="53"/>
    </row>
    <row r="916" spans="2:37" ht="15.75" customHeight="1" x14ac:dyDescent="0.35">
      <c r="B916" s="53"/>
      <c r="C916" s="53"/>
      <c r="D916" s="53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  <c r="AB916" s="53"/>
      <c r="AC916" s="53"/>
      <c r="AD916" s="53"/>
      <c r="AE916" s="53"/>
      <c r="AF916" s="53"/>
      <c r="AG916" s="53"/>
      <c r="AH916" s="53"/>
      <c r="AI916" s="53"/>
      <c r="AJ916" s="53"/>
      <c r="AK916" s="53"/>
    </row>
    <row r="917" spans="2:37" ht="15.75" customHeight="1" x14ac:dyDescent="0.35">
      <c r="B917" s="53"/>
      <c r="C917" s="53"/>
      <c r="D917" s="53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  <c r="AB917" s="53"/>
      <c r="AC917" s="53"/>
      <c r="AD917" s="53"/>
      <c r="AE917" s="53"/>
      <c r="AF917" s="53"/>
      <c r="AG917" s="53"/>
      <c r="AH917" s="53"/>
      <c r="AI917" s="53"/>
      <c r="AJ917" s="53"/>
      <c r="AK917" s="53"/>
    </row>
    <row r="918" spans="2:37" ht="15.75" customHeight="1" x14ac:dyDescent="0.35">
      <c r="B918" s="53"/>
      <c r="C918" s="53"/>
      <c r="D918" s="53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  <c r="AB918" s="53"/>
      <c r="AC918" s="53"/>
      <c r="AD918" s="53"/>
      <c r="AE918" s="53"/>
      <c r="AF918" s="53"/>
      <c r="AG918" s="53"/>
      <c r="AH918" s="53"/>
      <c r="AI918" s="53"/>
      <c r="AJ918" s="53"/>
      <c r="AK918" s="53"/>
    </row>
    <row r="919" spans="2:37" ht="15.75" customHeight="1" x14ac:dyDescent="0.35">
      <c r="B919" s="53"/>
      <c r="C919" s="53"/>
      <c r="D919" s="53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  <c r="AB919" s="53"/>
      <c r="AC919" s="53"/>
      <c r="AD919" s="53"/>
      <c r="AE919" s="53"/>
      <c r="AF919" s="53"/>
      <c r="AG919" s="53"/>
      <c r="AH919" s="53"/>
      <c r="AI919" s="53"/>
      <c r="AJ919" s="53"/>
      <c r="AK919" s="53"/>
    </row>
    <row r="920" spans="2:37" ht="15.75" customHeight="1" x14ac:dyDescent="0.35">
      <c r="B920" s="53"/>
      <c r="C920" s="53"/>
      <c r="D920" s="53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  <c r="AB920" s="53"/>
      <c r="AC920" s="53"/>
      <c r="AD920" s="53"/>
      <c r="AE920" s="53"/>
      <c r="AF920" s="53"/>
      <c r="AG920" s="53"/>
      <c r="AH920" s="53"/>
      <c r="AI920" s="53"/>
      <c r="AJ920" s="53"/>
      <c r="AK920" s="53"/>
    </row>
    <row r="921" spans="2:37" ht="15.75" customHeight="1" x14ac:dyDescent="0.35">
      <c r="B921" s="53"/>
      <c r="C921" s="53"/>
      <c r="D921" s="53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  <c r="AB921" s="53"/>
      <c r="AC921" s="53"/>
      <c r="AD921" s="53"/>
      <c r="AE921" s="53"/>
      <c r="AF921" s="53"/>
      <c r="AG921" s="53"/>
      <c r="AH921" s="53"/>
      <c r="AI921" s="53"/>
      <c r="AJ921" s="53"/>
      <c r="AK921" s="53"/>
    </row>
    <row r="922" spans="2:37" ht="15.75" customHeight="1" x14ac:dyDescent="0.35">
      <c r="B922" s="53"/>
      <c r="C922" s="53"/>
      <c r="D922" s="53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  <c r="AB922" s="53"/>
      <c r="AC922" s="53"/>
      <c r="AD922" s="53"/>
      <c r="AE922" s="53"/>
      <c r="AF922" s="53"/>
      <c r="AG922" s="53"/>
      <c r="AH922" s="53"/>
      <c r="AI922" s="53"/>
      <c r="AJ922" s="53"/>
      <c r="AK922" s="53"/>
    </row>
    <row r="923" spans="2:37" ht="15.75" customHeight="1" x14ac:dyDescent="0.35">
      <c r="B923" s="53"/>
      <c r="C923" s="53"/>
      <c r="D923" s="53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  <c r="AB923" s="53"/>
      <c r="AC923" s="53"/>
      <c r="AD923" s="53"/>
      <c r="AE923" s="53"/>
      <c r="AF923" s="53"/>
      <c r="AG923" s="53"/>
      <c r="AH923" s="53"/>
      <c r="AI923" s="53"/>
      <c r="AJ923" s="53"/>
      <c r="AK923" s="53"/>
    </row>
    <row r="924" spans="2:37" ht="15.75" customHeight="1" x14ac:dyDescent="0.35">
      <c r="B924" s="53"/>
      <c r="C924" s="53"/>
      <c r="D924" s="53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  <c r="AB924" s="53"/>
      <c r="AC924" s="53"/>
      <c r="AD924" s="53"/>
      <c r="AE924" s="53"/>
      <c r="AF924" s="53"/>
      <c r="AG924" s="53"/>
      <c r="AH924" s="53"/>
      <c r="AI924" s="53"/>
      <c r="AJ924" s="53"/>
      <c r="AK924" s="53"/>
    </row>
    <row r="925" spans="2:37" ht="15.75" customHeight="1" x14ac:dyDescent="0.35">
      <c r="B925" s="53"/>
      <c r="C925" s="53"/>
      <c r="D925" s="53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  <c r="AB925" s="53"/>
      <c r="AC925" s="53"/>
      <c r="AD925" s="53"/>
      <c r="AE925" s="53"/>
      <c r="AF925" s="53"/>
      <c r="AG925" s="53"/>
      <c r="AH925" s="53"/>
      <c r="AI925" s="53"/>
      <c r="AJ925" s="53"/>
      <c r="AK925" s="53"/>
    </row>
    <row r="926" spans="2:37" ht="15.75" customHeight="1" x14ac:dyDescent="0.35">
      <c r="B926" s="53"/>
      <c r="C926" s="53"/>
      <c r="D926" s="53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  <c r="AB926" s="53"/>
      <c r="AC926" s="53"/>
      <c r="AD926" s="53"/>
      <c r="AE926" s="53"/>
      <c r="AF926" s="53"/>
      <c r="AG926" s="53"/>
      <c r="AH926" s="53"/>
      <c r="AI926" s="53"/>
      <c r="AJ926" s="53"/>
      <c r="AK926" s="53"/>
    </row>
    <row r="927" spans="2:37" ht="15.75" customHeight="1" x14ac:dyDescent="0.35">
      <c r="B927" s="53"/>
      <c r="C927" s="53"/>
      <c r="D927" s="53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  <c r="AB927" s="53"/>
      <c r="AC927" s="53"/>
      <c r="AD927" s="53"/>
      <c r="AE927" s="53"/>
      <c r="AF927" s="53"/>
      <c r="AG927" s="53"/>
      <c r="AH927" s="53"/>
      <c r="AI927" s="53"/>
      <c r="AJ927" s="53"/>
      <c r="AK927" s="53"/>
    </row>
    <row r="928" spans="2:37" ht="15.75" customHeight="1" x14ac:dyDescent="0.35">
      <c r="B928" s="53"/>
      <c r="C928" s="53"/>
      <c r="D928" s="53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  <c r="AB928" s="53"/>
      <c r="AC928" s="53"/>
      <c r="AD928" s="53"/>
      <c r="AE928" s="53"/>
      <c r="AF928" s="53"/>
      <c r="AG928" s="53"/>
      <c r="AH928" s="53"/>
      <c r="AI928" s="53"/>
      <c r="AJ928" s="53"/>
      <c r="AK928" s="53"/>
    </row>
    <row r="929" spans="2:37" ht="15.75" customHeight="1" x14ac:dyDescent="0.35">
      <c r="B929" s="53"/>
      <c r="C929" s="53"/>
      <c r="D929" s="53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  <c r="AB929" s="53"/>
      <c r="AC929" s="53"/>
      <c r="AD929" s="53"/>
      <c r="AE929" s="53"/>
      <c r="AF929" s="53"/>
      <c r="AG929" s="53"/>
      <c r="AH929" s="53"/>
      <c r="AI929" s="53"/>
      <c r="AJ929" s="53"/>
      <c r="AK929" s="53"/>
    </row>
    <row r="930" spans="2:37" ht="15.75" customHeight="1" x14ac:dyDescent="0.35">
      <c r="B930" s="53"/>
      <c r="C930" s="53"/>
      <c r="D930" s="53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  <c r="AB930" s="53"/>
      <c r="AC930" s="53"/>
      <c r="AD930" s="53"/>
      <c r="AE930" s="53"/>
      <c r="AF930" s="53"/>
      <c r="AG930" s="53"/>
      <c r="AH930" s="53"/>
      <c r="AI930" s="53"/>
      <c r="AJ930" s="53"/>
      <c r="AK930" s="53"/>
    </row>
    <row r="931" spans="2:37" ht="15.75" customHeight="1" x14ac:dyDescent="0.35">
      <c r="B931" s="53"/>
      <c r="C931" s="53"/>
      <c r="D931" s="53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  <c r="AB931" s="53"/>
      <c r="AC931" s="53"/>
      <c r="AD931" s="53"/>
      <c r="AE931" s="53"/>
      <c r="AF931" s="53"/>
      <c r="AG931" s="53"/>
      <c r="AH931" s="53"/>
      <c r="AI931" s="53"/>
      <c r="AJ931" s="53"/>
      <c r="AK931" s="53"/>
    </row>
    <row r="932" spans="2:37" ht="15.75" customHeight="1" x14ac:dyDescent="0.35">
      <c r="B932" s="53"/>
      <c r="C932" s="53"/>
      <c r="D932" s="53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  <c r="AB932" s="53"/>
      <c r="AC932" s="53"/>
      <c r="AD932" s="53"/>
      <c r="AE932" s="53"/>
      <c r="AF932" s="53"/>
      <c r="AG932" s="53"/>
      <c r="AH932" s="53"/>
      <c r="AI932" s="53"/>
      <c r="AJ932" s="53"/>
      <c r="AK932" s="53"/>
    </row>
    <row r="933" spans="2:37" ht="15.75" customHeight="1" x14ac:dyDescent="0.35">
      <c r="B933" s="53"/>
      <c r="C933" s="53"/>
      <c r="D933" s="53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  <c r="AB933" s="53"/>
      <c r="AC933" s="53"/>
      <c r="AD933" s="53"/>
      <c r="AE933" s="53"/>
      <c r="AF933" s="53"/>
      <c r="AG933" s="53"/>
      <c r="AH933" s="53"/>
      <c r="AI933" s="53"/>
      <c r="AJ933" s="53"/>
      <c r="AK933" s="53"/>
    </row>
    <row r="934" spans="2:37" ht="15.75" customHeight="1" x14ac:dyDescent="0.35">
      <c r="B934" s="53"/>
      <c r="C934" s="53"/>
      <c r="D934" s="53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  <c r="AB934" s="53"/>
      <c r="AC934" s="53"/>
      <c r="AD934" s="53"/>
      <c r="AE934" s="53"/>
      <c r="AF934" s="53"/>
      <c r="AG934" s="53"/>
      <c r="AH934" s="53"/>
      <c r="AI934" s="53"/>
      <c r="AJ934" s="53"/>
      <c r="AK934" s="53"/>
    </row>
    <row r="935" spans="2:37" ht="15.75" customHeight="1" x14ac:dyDescent="0.35">
      <c r="B935" s="53"/>
      <c r="C935" s="53"/>
      <c r="D935" s="53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  <c r="AB935" s="53"/>
      <c r="AC935" s="53"/>
      <c r="AD935" s="53"/>
      <c r="AE935" s="53"/>
      <c r="AF935" s="53"/>
      <c r="AG935" s="53"/>
      <c r="AH935" s="53"/>
      <c r="AI935" s="53"/>
      <c r="AJ935" s="53"/>
      <c r="AK935" s="53"/>
    </row>
    <row r="936" spans="2:37" ht="15.75" customHeight="1" x14ac:dyDescent="0.35">
      <c r="B936" s="53"/>
      <c r="C936" s="53"/>
      <c r="D936" s="53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  <c r="AB936" s="53"/>
      <c r="AC936" s="53"/>
      <c r="AD936" s="53"/>
      <c r="AE936" s="53"/>
      <c r="AF936" s="53"/>
      <c r="AG936" s="53"/>
      <c r="AH936" s="53"/>
      <c r="AI936" s="53"/>
      <c r="AJ936" s="53"/>
      <c r="AK936" s="53"/>
    </row>
    <row r="937" spans="2:37" ht="15.75" customHeight="1" x14ac:dyDescent="0.35">
      <c r="B937" s="53"/>
      <c r="C937" s="53"/>
      <c r="D937" s="53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  <c r="AB937" s="53"/>
      <c r="AC937" s="53"/>
      <c r="AD937" s="53"/>
      <c r="AE937" s="53"/>
      <c r="AF937" s="53"/>
      <c r="AG937" s="53"/>
      <c r="AH937" s="53"/>
      <c r="AI937" s="53"/>
      <c r="AJ937" s="53"/>
      <c r="AK937" s="53"/>
    </row>
    <row r="938" spans="2:37" ht="15.75" customHeight="1" x14ac:dyDescent="0.35">
      <c r="B938" s="53"/>
      <c r="C938" s="53"/>
      <c r="D938" s="53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  <c r="AB938" s="53"/>
      <c r="AC938" s="53"/>
      <c r="AD938" s="53"/>
      <c r="AE938" s="53"/>
      <c r="AF938" s="53"/>
      <c r="AG938" s="53"/>
      <c r="AH938" s="53"/>
      <c r="AI938" s="53"/>
      <c r="AJ938" s="53"/>
      <c r="AK938" s="53"/>
    </row>
    <row r="939" spans="2:37" ht="15.75" customHeight="1" x14ac:dyDescent="0.35">
      <c r="B939" s="53"/>
      <c r="C939" s="53"/>
      <c r="D939" s="53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  <c r="AB939" s="53"/>
      <c r="AC939" s="53"/>
      <c r="AD939" s="53"/>
      <c r="AE939" s="53"/>
      <c r="AF939" s="53"/>
      <c r="AG939" s="53"/>
      <c r="AH939" s="53"/>
      <c r="AI939" s="53"/>
      <c r="AJ939" s="53"/>
      <c r="AK939" s="53"/>
    </row>
    <row r="940" spans="2:37" ht="15.75" customHeight="1" x14ac:dyDescent="0.35">
      <c r="B940" s="53"/>
      <c r="C940" s="53"/>
      <c r="D940" s="53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  <c r="AB940" s="53"/>
      <c r="AC940" s="53"/>
      <c r="AD940" s="53"/>
      <c r="AE940" s="53"/>
      <c r="AF940" s="53"/>
      <c r="AG940" s="53"/>
      <c r="AH940" s="53"/>
      <c r="AI940" s="53"/>
      <c r="AJ940" s="53"/>
      <c r="AK940" s="53"/>
    </row>
    <row r="941" spans="2:37" ht="15.75" customHeight="1" x14ac:dyDescent="0.35">
      <c r="B941" s="53"/>
      <c r="C941" s="53"/>
      <c r="D941" s="53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  <c r="AB941" s="53"/>
      <c r="AC941" s="53"/>
      <c r="AD941" s="53"/>
      <c r="AE941" s="53"/>
      <c r="AF941" s="53"/>
      <c r="AG941" s="53"/>
      <c r="AH941" s="53"/>
      <c r="AI941" s="53"/>
      <c r="AJ941" s="53"/>
      <c r="AK941" s="53"/>
    </row>
    <row r="942" spans="2:37" ht="15.75" customHeight="1" x14ac:dyDescent="0.35">
      <c r="B942" s="53"/>
      <c r="C942" s="53"/>
      <c r="D942" s="53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  <c r="AB942" s="53"/>
      <c r="AC942" s="53"/>
      <c r="AD942" s="53"/>
      <c r="AE942" s="53"/>
      <c r="AF942" s="53"/>
      <c r="AG942" s="53"/>
      <c r="AH942" s="53"/>
      <c r="AI942" s="53"/>
      <c r="AJ942" s="53"/>
      <c r="AK942" s="53"/>
    </row>
    <row r="943" spans="2:37" ht="15.75" customHeight="1" x14ac:dyDescent="0.35">
      <c r="B943" s="53"/>
      <c r="C943" s="53"/>
      <c r="D943" s="53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  <c r="AB943" s="53"/>
      <c r="AC943" s="53"/>
      <c r="AD943" s="53"/>
      <c r="AE943" s="53"/>
      <c r="AF943" s="53"/>
      <c r="AG943" s="53"/>
      <c r="AH943" s="53"/>
      <c r="AI943" s="53"/>
      <c r="AJ943" s="53"/>
      <c r="AK943" s="53"/>
    </row>
    <row r="944" spans="2:37" ht="15.75" customHeight="1" x14ac:dyDescent="0.35">
      <c r="B944" s="53"/>
      <c r="C944" s="53"/>
      <c r="D944" s="53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  <c r="AB944" s="53"/>
      <c r="AC944" s="53"/>
      <c r="AD944" s="53"/>
      <c r="AE944" s="53"/>
      <c r="AF944" s="53"/>
      <c r="AG944" s="53"/>
      <c r="AH944" s="53"/>
      <c r="AI944" s="53"/>
      <c r="AJ944" s="53"/>
      <c r="AK944" s="53"/>
    </row>
    <row r="945" spans="2:37" ht="15.75" customHeight="1" x14ac:dyDescent="0.35">
      <c r="B945" s="53"/>
      <c r="C945" s="53"/>
      <c r="D945" s="53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  <c r="AB945" s="53"/>
      <c r="AC945" s="53"/>
      <c r="AD945" s="53"/>
      <c r="AE945" s="53"/>
      <c r="AF945" s="53"/>
      <c r="AG945" s="53"/>
      <c r="AH945" s="53"/>
      <c r="AI945" s="53"/>
      <c r="AJ945" s="53"/>
      <c r="AK945" s="53"/>
    </row>
    <row r="946" spans="2:37" ht="15.75" customHeight="1" x14ac:dyDescent="0.35">
      <c r="B946" s="53"/>
      <c r="C946" s="53"/>
      <c r="D946" s="53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  <c r="AB946" s="53"/>
      <c r="AC946" s="53"/>
      <c r="AD946" s="53"/>
      <c r="AE946" s="53"/>
      <c r="AF946" s="53"/>
      <c r="AG946" s="53"/>
      <c r="AH946" s="53"/>
      <c r="AI946" s="53"/>
      <c r="AJ946" s="53"/>
      <c r="AK946" s="53"/>
    </row>
    <row r="947" spans="2:37" ht="15.75" customHeight="1" x14ac:dyDescent="0.35">
      <c r="B947" s="53"/>
      <c r="C947" s="53"/>
      <c r="D947" s="53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  <c r="AB947" s="53"/>
      <c r="AC947" s="53"/>
      <c r="AD947" s="53"/>
      <c r="AE947" s="53"/>
      <c r="AF947" s="53"/>
      <c r="AG947" s="53"/>
      <c r="AH947" s="53"/>
      <c r="AI947" s="53"/>
      <c r="AJ947" s="53"/>
      <c r="AK947" s="53"/>
    </row>
    <row r="948" spans="2:37" ht="15.75" customHeight="1" x14ac:dyDescent="0.35">
      <c r="B948" s="53"/>
      <c r="C948" s="53"/>
      <c r="D948" s="53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  <c r="AB948" s="53"/>
      <c r="AC948" s="53"/>
      <c r="AD948" s="53"/>
      <c r="AE948" s="53"/>
      <c r="AF948" s="53"/>
      <c r="AG948" s="53"/>
      <c r="AH948" s="53"/>
      <c r="AI948" s="53"/>
      <c r="AJ948" s="53"/>
      <c r="AK948" s="53"/>
    </row>
    <row r="949" spans="2:37" ht="15.75" customHeight="1" x14ac:dyDescent="0.35">
      <c r="B949" s="53"/>
      <c r="C949" s="53"/>
      <c r="D949" s="53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  <c r="AB949" s="53"/>
      <c r="AC949" s="53"/>
      <c r="AD949" s="53"/>
      <c r="AE949" s="53"/>
      <c r="AF949" s="53"/>
      <c r="AG949" s="53"/>
      <c r="AH949" s="53"/>
      <c r="AI949" s="53"/>
      <c r="AJ949" s="53"/>
      <c r="AK949" s="53"/>
    </row>
    <row r="950" spans="2:37" ht="15.75" customHeight="1" x14ac:dyDescent="0.35">
      <c r="B950" s="53"/>
      <c r="C950" s="53"/>
      <c r="D950" s="53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  <c r="AB950" s="53"/>
      <c r="AC950" s="53"/>
      <c r="AD950" s="53"/>
      <c r="AE950" s="53"/>
      <c r="AF950" s="53"/>
      <c r="AG950" s="53"/>
      <c r="AH950" s="53"/>
      <c r="AI950" s="53"/>
      <c r="AJ950" s="53"/>
      <c r="AK950" s="53"/>
    </row>
    <row r="951" spans="2:37" ht="15.75" customHeight="1" x14ac:dyDescent="0.35">
      <c r="B951" s="53"/>
      <c r="C951" s="53"/>
      <c r="D951" s="53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  <c r="AB951" s="53"/>
      <c r="AC951" s="53"/>
      <c r="AD951" s="53"/>
      <c r="AE951" s="53"/>
      <c r="AF951" s="53"/>
      <c r="AG951" s="53"/>
      <c r="AH951" s="53"/>
      <c r="AI951" s="53"/>
      <c r="AJ951" s="53"/>
      <c r="AK951" s="53"/>
    </row>
    <row r="952" spans="2:37" ht="15.75" customHeight="1" x14ac:dyDescent="0.35">
      <c r="B952" s="53"/>
      <c r="C952" s="53"/>
      <c r="D952" s="53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  <c r="AB952" s="53"/>
      <c r="AC952" s="53"/>
      <c r="AD952" s="53"/>
      <c r="AE952" s="53"/>
      <c r="AF952" s="53"/>
      <c r="AG952" s="53"/>
      <c r="AH952" s="53"/>
      <c r="AI952" s="53"/>
      <c r="AJ952" s="53"/>
      <c r="AK952" s="53"/>
    </row>
    <row r="953" spans="2:37" ht="15.75" customHeight="1" x14ac:dyDescent="0.35">
      <c r="B953" s="53"/>
      <c r="C953" s="53"/>
      <c r="D953" s="53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  <c r="AB953" s="53"/>
      <c r="AC953" s="53"/>
      <c r="AD953" s="53"/>
      <c r="AE953" s="53"/>
      <c r="AF953" s="53"/>
      <c r="AG953" s="53"/>
      <c r="AH953" s="53"/>
      <c r="AI953" s="53"/>
      <c r="AJ953" s="53"/>
      <c r="AK953" s="53"/>
    </row>
    <row r="954" spans="2:37" ht="15.75" customHeight="1" x14ac:dyDescent="0.35">
      <c r="B954" s="53"/>
      <c r="C954" s="53"/>
      <c r="D954" s="53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  <c r="AB954" s="53"/>
      <c r="AC954" s="53"/>
      <c r="AD954" s="53"/>
      <c r="AE954" s="53"/>
      <c r="AF954" s="53"/>
      <c r="AG954" s="53"/>
      <c r="AH954" s="53"/>
      <c r="AI954" s="53"/>
      <c r="AJ954" s="53"/>
      <c r="AK954" s="53"/>
    </row>
    <row r="955" spans="2:37" ht="15.75" customHeight="1" x14ac:dyDescent="0.35">
      <c r="B955" s="53"/>
      <c r="C955" s="53"/>
      <c r="D955" s="53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  <c r="AB955" s="53"/>
      <c r="AC955" s="53"/>
      <c r="AD955" s="53"/>
      <c r="AE955" s="53"/>
      <c r="AF955" s="53"/>
      <c r="AG955" s="53"/>
      <c r="AH955" s="53"/>
      <c r="AI955" s="53"/>
      <c r="AJ955" s="53"/>
      <c r="AK955" s="53"/>
    </row>
    <row r="956" spans="2:37" ht="15.75" customHeight="1" x14ac:dyDescent="0.35">
      <c r="B956" s="53"/>
      <c r="C956" s="53"/>
      <c r="D956" s="53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  <c r="AB956" s="53"/>
      <c r="AC956" s="53"/>
      <c r="AD956" s="53"/>
      <c r="AE956" s="53"/>
      <c r="AF956" s="53"/>
      <c r="AG956" s="53"/>
      <c r="AH956" s="53"/>
      <c r="AI956" s="53"/>
      <c r="AJ956" s="53"/>
      <c r="AK956" s="53"/>
    </row>
    <row r="957" spans="2:37" ht="15.75" customHeight="1" x14ac:dyDescent="0.35">
      <c r="B957" s="53"/>
      <c r="C957" s="53"/>
      <c r="D957" s="53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  <c r="AB957" s="53"/>
      <c r="AC957" s="53"/>
      <c r="AD957" s="53"/>
      <c r="AE957" s="53"/>
      <c r="AF957" s="53"/>
      <c r="AG957" s="53"/>
      <c r="AH957" s="53"/>
      <c r="AI957" s="53"/>
      <c r="AJ957" s="53"/>
      <c r="AK957" s="53"/>
    </row>
    <row r="958" spans="2:37" ht="15.75" customHeight="1" x14ac:dyDescent="0.35">
      <c r="B958" s="53"/>
      <c r="C958" s="53"/>
      <c r="D958" s="53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  <c r="AB958" s="53"/>
      <c r="AC958" s="53"/>
      <c r="AD958" s="53"/>
      <c r="AE958" s="53"/>
      <c r="AF958" s="53"/>
      <c r="AG958" s="53"/>
      <c r="AH958" s="53"/>
      <c r="AI958" s="53"/>
      <c r="AJ958" s="53"/>
      <c r="AK958" s="53"/>
    </row>
    <row r="959" spans="2:37" ht="15.75" customHeight="1" x14ac:dyDescent="0.35">
      <c r="B959" s="53"/>
      <c r="C959" s="53"/>
      <c r="D959" s="53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  <c r="AB959" s="53"/>
      <c r="AC959" s="53"/>
      <c r="AD959" s="53"/>
      <c r="AE959" s="53"/>
      <c r="AF959" s="53"/>
      <c r="AG959" s="53"/>
      <c r="AH959" s="53"/>
      <c r="AI959" s="53"/>
      <c r="AJ959" s="53"/>
      <c r="AK959" s="53"/>
    </row>
    <row r="960" spans="2:37" ht="15.75" customHeight="1" x14ac:dyDescent="0.35">
      <c r="B960" s="53"/>
      <c r="C960" s="53"/>
      <c r="D960" s="53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  <c r="AB960" s="53"/>
      <c r="AC960" s="53"/>
      <c r="AD960" s="53"/>
      <c r="AE960" s="53"/>
      <c r="AF960" s="53"/>
      <c r="AG960" s="53"/>
      <c r="AH960" s="53"/>
      <c r="AI960" s="53"/>
      <c r="AJ960" s="53"/>
      <c r="AK960" s="53"/>
    </row>
    <row r="961" spans="2:37" ht="15.75" customHeight="1" x14ac:dyDescent="0.35">
      <c r="B961" s="53"/>
      <c r="C961" s="53"/>
      <c r="D961" s="53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  <c r="AB961" s="53"/>
      <c r="AC961" s="53"/>
      <c r="AD961" s="53"/>
      <c r="AE961" s="53"/>
      <c r="AF961" s="53"/>
      <c r="AG961" s="53"/>
      <c r="AH961" s="53"/>
      <c r="AI961" s="53"/>
      <c r="AJ961" s="53"/>
      <c r="AK961" s="53"/>
    </row>
    <row r="962" spans="2:37" ht="15.75" customHeight="1" x14ac:dyDescent="0.35">
      <c r="B962" s="53"/>
      <c r="C962" s="53"/>
      <c r="D962" s="53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  <c r="AB962" s="53"/>
      <c r="AC962" s="53"/>
      <c r="AD962" s="53"/>
      <c r="AE962" s="53"/>
      <c r="AF962" s="53"/>
      <c r="AG962" s="53"/>
      <c r="AH962" s="53"/>
      <c r="AI962" s="53"/>
      <c r="AJ962" s="53"/>
      <c r="AK962" s="53"/>
    </row>
    <row r="963" spans="2:37" ht="15.75" customHeight="1" x14ac:dyDescent="0.35">
      <c r="B963" s="53"/>
      <c r="C963" s="53"/>
      <c r="D963" s="53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  <c r="AB963" s="53"/>
      <c r="AC963" s="53"/>
      <c r="AD963" s="53"/>
      <c r="AE963" s="53"/>
      <c r="AF963" s="53"/>
      <c r="AG963" s="53"/>
      <c r="AH963" s="53"/>
      <c r="AI963" s="53"/>
      <c r="AJ963" s="53"/>
      <c r="AK963" s="53"/>
    </row>
    <row r="964" spans="2:37" ht="15.75" customHeight="1" x14ac:dyDescent="0.35">
      <c r="B964" s="53"/>
      <c r="C964" s="53"/>
      <c r="D964" s="53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  <c r="AB964" s="53"/>
      <c r="AC964" s="53"/>
      <c r="AD964" s="53"/>
      <c r="AE964" s="53"/>
      <c r="AF964" s="53"/>
      <c r="AG964" s="53"/>
      <c r="AH964" s="53"/>
      <c r="AI964" s="53"/>
      <c r="AJ964" s="53"/>
      <c r="AK964" s="53"/>
    </row>
    <row r="965" spans="2:37" ht="15.75" customHeight="1" x14ac:dyDescent="0.35">
      <c r="B965" s="53"/>
      <c r="C965" s="53"/>
      <c r="D965" s="53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  <c r="AB965" s="53"/>
      <c r="AC965" s="53"/>
      <c r="AD965" s="53"/>
      <c r="AE965" s="53"/>
      <c r="AF965" s="53"/>
      <c r="AG965" s="53"/>
      <c r="AH965" s="53"/>
      <c r="AI965" s="53"/>
      <c r="AJ965" s="53"/>
      <c r="AK965" s="53"/>
    </row>
    <row r="966" spans="2:37" ht="15.75" customHeight="1" x14ac:dyDescent="0.35">
      <c r="B966" s="53"/>
      <c r="C966" s="53"/>
      <c r="D966" s="53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  <c r="AB966" s="53"/>
      <c r="AC966" s="53"/>
      <c r="AD966" s="53"/>
      <c r="AE966" s="53"/>
      <c r="AF966" s="53"/>
      <c r="AG966" s="53"/>
      <c r="AH966" s="53"/>
      <c r="AI966" s="53"/>
      <c r="AJ966" s="53"/>
      <c r="AK966" s="53"/>
    </row>
    <row r="967" spans="2:37" ht="15.75" customHeight="1" x14ac:dyDescent="0.35">
      <c r="B967" s="53"/>
      <c r="C967" s="53"/>
      <c r="D967" s="53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  <c r="AB967" s="53"/>
      <c r="AC967" s="53"/>
      <c r="AD967" s="53"/>
      <c r="AE967" s="53"/>
      <c r="AF967" s="53"/>
      <c r="AG967" s="53"/>
      <c r="AH967" s="53"/>
      <c r="AI967" s="53"/>
      <c r="AJ967" s="53"/>
      <c r="AK967" s="53"/>
    </row>
    <row r="968" spans="2:37" ht="15.75" customHeight="1" x14ac:dyDescent="0.35">
      <c r="B968" s="53"/>
      <c r="C968" s="53"/>
      <c r="D968" s="53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  <c r="AB968" s="53"/>
      <c r="AC968" s="53"/>
      <c r="AD968" s="53"/>
      <c r="AE968" s="53"/>
      <c r="AF968" s="53"/>
      <c r="AG968" s="53"/>
      <c r="AH968" s="53"/>
      <c r="AI968" s="53"/>
      <c r="AJ968" s="53"/>
      <c r="AK968" s="53"/>
    </row>
    <row r="969" spans="2:37" ht="15.75" customHeight="1" x14ac:dyDescent="0.35">
      <c r="B969" s="53"/>
      <c r="C969" s="53"/>
      <c r="D969" s="53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  <c r="AB969" s="53"/>
      <c r="AC969" s="53"/>
      <c r="AD969" s="53"/>
      <c r="AE969" s="53"/>
      <c r="AF969" s="53"/>
      <c r="AG969" s="53"/>
      <c r="AH969" s="53"/>
      <c r="AI969" s="53"/>
      <c r="AJ969" s="53"/>
      <c r="AK969" s="53"/>
    </row>
    <row r="970" spans="2:37" ht="15.75" customHeight="1" x14ac:dyDescent="0.35">
      <c r="B970" s="53"/>
      <c r="C970" s="53"/>
      <c r="D970" s="53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  <c r="AB970" s="53"/>
      <c r="AC970" s="53"/>
      <c r="AD970" s="53"/>
      <c r="AE970" s="53"/>
      <c r="AF970" s="53"/>
      <c r="AG970" s="53"/>
      <c r="AH970" s="53"/>
      <c r="AI970" s="53"/>
      <c r="AJ970" s="53"/>
      <c r="AK970" s="53"/>
    </row>
    <row r="971" spans="2:37" ht="15.75" customHeight="1" x14ac:dyDescent="0.35">
      <c r="B971" s="53"/>
      <c r="C971" s="53"/>
      <c r="D971" s="53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  <c r="AB971" s="53"/>
      <c r="AC971" s="53"/>
      <c r="AD971" s="53"/>
      <c r="AE971" s="53"/>
      <c r="AF971" s="53"/>
      <c r="AG971" s="53"/>
      <c r="AH971" s="53"/>
      <c r="AI971" s="53"/>
      <c r="AJ971" s="53"/>
      <c r="AK971" s="53"/>
    </row>
    <row r="972" spans="2:37" ht="15.75" customHeight="1" x14ac:dyDescent="0.35">
      <c r="B972" s="53"/>
      <c r="C972" s="53"/>
      <c r="D972" s="53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  <c r="AB972" s="53"/>
      <c r="AC972" s="53"/>
      <c r="AD972" s="53"/>
      <c r="AE972" s="53"/>
      <c r="AF972" s="53"/>
      <c r="AG972" s="53"/>
      <c r="AH972" s="53"/>
      <c r="AI972" s="53"/>
      <c r="AJ972" s="53"/>
      <c r="AK972" s="53"/>
    </row>
    <row r="973" spans="2:37" ht="15.75" customHeight="1" x14ac:dyDescent="0.35">
      <c r="B973" s="53"/>
      <c r="C973" s="53"/>
      <c r="D973" s="53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  <c r="AB973" s="53"/>
      <c r="AC973" s="53"/>
      <c r="AD973" s="53"/>
      <c r="AE973" s="53"/>
      <c r="AF973" s="53"/>
      <c r="AG973" s="53"/>
      <c r="AH973" s="53"/>
      <c r="AI973" s="53"/>
      <c r="AJ973" s="53"/>
      <c r="AK973" s="53"/>
    </row>
    <row r="974" spans="2:37" ht="15.75" customHeight="1" x14ac:dyDescent="0.35">
      <c r="B974" s="53"/>
      <c r="C974" s="53"/>
      <c r="D974" s="53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  <c r="AB974" s="53"/>
      <c r="AC974" s="53"/>
      <c r="AD974" s="53"/>
      <c r="AE974" s="53"/>
      <c r="AF974" s="53"/>
      <c r="AG974" s="53"/>
      <c r="AH974" s="53"/>
      <c r="AI974" s="53"/>
      <c r="AJ974" s="53"/>
      <c r="AK974" s="53"/>
    </row>
    <row r="975" spans="2:37" ht="15.75" customHeight="1" x14ac:dyDescent="0.35">
      <c r="B975" s="53"/>
      <c r="C975" s="53"/>
      <c r="D975" s="53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  <c r="AB975" s="53"/>
      <c r="AC975" s="53"/>
      <c r="AD975" s="53"/>
      <c r="AE975" s="53"/>
      <c r="AF975" s="53"/>
      <c r="AG975" s="53"/>
      <c r="AH975" s="53"/>
      <c r="AI975" s="53"/>
      <c r="AJ975" s="53"/>
      <c r="AK975" s="53"/>
    </row>
    <row r="976" spans="2:37" ht="15.75" customHeight="1" x14ac:dyDescent="0.35">
      <c r="B976" s="53"/>
      <c r="C976" s="53"/>
      <c r="D976" s="53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  <c r="AB976" s="53"/>
      <c r="AC976" s="53"/>
      <c r="AD976" s="53"/>
      <c r="AE976" s="53"/>
      <c r="AF976" s="53"/>
      <c r="AG976" s="53"/>
      <c r="AH976" s="53"/>
      <c r="AI976" s="53"/>
      <c r="AJ976" s="53"/>
      <c r="AK976" s="53"/>
    </row>
    <row r="977" spans="2:37" ht="15.75" customHeight="1" x14ac:dyDescent="0.35">
      <c r="B977" s="53"/>
      <c r="C977" s="53"/>
      <c r="D977" s="53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  <c r="AB977" s="53"/>
      <c r="AC977" s="53"/>
      <c r="AD977" s="53"/>
      <c r="AE977" s="53"/>
      <c r="AF977" s="53"/>
      <c r="AG977" s="53"/>
      <c r="AH977" s="53"/>
      <c r="AI977" s="53"/>
      <c r="AJ977" s="53"/>
      <c r="AK977" s="53"/>
    </row>
    <row r="978" spans="2:37" ht="15.75" customHeight="1" x14ac:dyDescent="0.35">
      <c r="B978" s="53"/>
      <c r="C978" s="53"/>
      <c r="D978" s="53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  <c r="AB978" s="53"/>
      <c r="AC978" s="53"/>
      <c r="AD978" s="53"/>
      <c r="AE978" s="53"/>
      <c r="AF978" s="53"/>
      <c r="AG978" s="53"/>
      <c r="AH978" s="53"/>
      <c r="AI978" s="53"/>
      <c r="AJ978" s="53"/>
      <c r="AK978" s="53"/>
    </row>
    <row r="979" spans="2:37" ht="15.75" customHeight="1" x14ac:dyDescent="0.35">
      <c r="B979" s="53"/>
      <c r="C979" s="53"/>
      <c r="D979" s="53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  <c r="AB979" s="53"/>
      <c r="AC979" s="53"/>
      <c r="AD979" s="53"/>
      <c r="AE979" s="53"/>
      <c r="AF979" s="53"/>
      <c r="AG979" s="53"/>
      <c r="AH979" s="53"/>
      <c r="AI979" s="53"/>
      <c r="AJ979" s="53"/>
      <c r="AK979" s="53"/>
    </row>
    <row r="980" spans="2:37" ht="15.75" customHeight="1" x14ac:dyDescent="0.35">
      <c r="B980" s="53"/>
      <c r="C980" s="53"/>
      <c r="D980" s="53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  <c r="AB980" s="53"/>
      <c r="AC980" s="53"/>
      <c r="AD980" s="53"/>
      <c r="AE980" s="53"/>
      <c r="AF980" s="53"/>
      <c r="AG980" s="53"/>
      <c r="AH980" s="53"/>
      <c r="AI980" s="53"/>
      <c r="AJ980" s="53"/>
      <c r="AK980" s="53"/>
    </row>
    <row r="981" spans="2:37" ht="15.75" customHeight="1" x14ac:dyDescent="0.35">
      <c r="B981" s="53"/>
      <c r="C981" s="53"/>
      <c r="D981" s="53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  <c r="AB981" s="53"/>
      <c r="AC981" s="53"/>
      <c r="AD981" s="53"/>
      <c r="AE981" s="53"/>
      <c r="AF981" s="53"/>
      <c r="AG981" s="53"/>
      <c r="AH981" s="53"/>
      <c r="AI981" s="53"/>
      <c r="AJ981" s="53"/>
      <c r="AK981" s="53"/>
    </row>
    <row r="982" spans="2:37" ht="15.75" customHeight="1" x14ac:dyDescent="0.35">
      <c r="B982" s="53"/>
      <c r="C982" s="53"/>
      <c r="D982" s="53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  <c r="AB982" s="53"/>
      <c r="AC982" s="53"/>
      <c r="AD982" s="53"/>
      <c r="AE982" s="53"/>
      <c r="AF982" s="53"/>
      <c r="AG982" s="53"/>
      <c r="AH982" s="53"/>
      <c r="AI982" s="53"/>
      <c r="AJ982" s="53"/>
      <c r="AK982" s="53"/>
    </row>
    <row r="983" spans="2:37" ht="15.75" customHeight="1" x14ac:dyDescent="0.35">
      <c r="B983" s="53"/>
      <c r="C983" s="53"/>
      <c r="D983" s="53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  <c r="AB983" s="53"/>
      <c r="AC983" s="53"/>
      <c r="AD983" s="53"/>
      <c r="AE983" s="53"/>
      <c r="AF983" s="53"/>
      <c r="AG983" s="53"/>
      <c r="AH983" s="53"/>
      <c r="AI983" s="53"/>
      <c r="AJ983" s="53"/>
      <c r="AK983" s="53"/>
    </row>
    <row r="984" spans="2:37" ht="15.75" customHeight="1" x14ac:dyDescent="0.35">
      <c r="B984" s="53"/>
      <c r="C984" s="53"/>
      <c r="D984" s="53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  <c r="AB984" s="53"/>
      <c r="AC984" s="53"/>
      <c r="AD984" s="53"/>
      <c r="AE984" s="53"/>
      <c r="AF984" s="53"/>
      <c r="AG984" s="53"/>
      <c r="AH984" s="53"/>
      <c r="AI984" s="53"/>
      <c r="AJ984" s="53"/>
      <c r="AK984" s="53"/>
    </row>
    <row r="985" spans="2:37" ht="15.75" customHeight="1" x14ac:dyDescent="0.35">
      <c r="B985" s="53"/>
      <c r="C985" s="53"/>
      <c r="D985" s="53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  <c r="AB985" s="53"/>
      <c r="AC985" s="53"/>
      <c r="AD985" s="53"/>
      <c r="AE985" s="53"/>
      <c r="AF985" s="53"/>
      <c r="AG985" s="53"/>
      <c r="AH985" s="53"/>
      <c r="AI985" s="53"/>
      <c r="AJ985" s="53"/>
      <c r="AK985" s="53"/>
    </row>
    <row r="986" spans="2:37" ht="15.75" customHeight="1" x14ac:dyDescent="0.35">
      <c r="B986" s="53"/>
      <c r="C986" s="53"/>
      <c r="D986" s="53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  <c r="AB986" s="53"/>
      <c r="AC986" s="53"/>
      <c r="AD986" s="53"/>
      <c r="AE986" s="53"/>
      <c r="AF986" s="53"/>
      <c r="AG986" s="53"/>
      <c r="AH986" s="53"/>
      <c r="AI986" s="53"/>
      <c r="AJ986" s="53"/>
      <c r="AK986" s="53"/>
    </row>
    <row r="987" spans="2:37" ht="15.75" customHeight="1" x14ac:dyDescent="0.35">
      <c r="B987" s="53"/>
      <c r="C987" s="53"/>
      <c r="D987" s="53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  <c r="AB987" s="53"/>
      <c r="AC987" s="53"/>
      <c r="AD987" s="53"/>
      <c r="AE987" s="53"/>
      <c r="AF987" s="53"/>
      <c r="AG987" s="53"/>
      <c r="AH987" s="53"/>
      <c r="AI987" s="53"/>
      <c r="AJ987" s="53"/>
      <c r="AK987" s="53"/>
    </row>
    <row r="988" spans="2:37" ht="15.75" customHeight="1" x14ac:dyDescent="0.35">
      <c r="B988" s="53"/>
      <c r="C988" s="53"/>
      <c r="D988" s="53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  <c r="AB988" s="53"/>
      <c r="AC988" s="53"/>
      <c r="AD988" s="53"/>
      <c r="AE988" s="53"/>
      <c r="AF988" s="53"/>
      <c r="AG988" s="53"/>
      <c r="AH988" s="53"/>
      <c r="AI988" s="53"/>
      <c r="AJ988" s="53"/>
      <c r="AK988" s="53"/>
    </row>
    <row r="989" spans="2:37" ht="15.75" customHeight="1" x14ac:dyDescent="0.35">
      <c r="B989" s="53"/>
      <c r="C989" s="53"/>
      <c r="D989" s="53"/>
      <c r="E989" s="53"/>
      <c r="F989" s="53"/>
      <c r="G989" s="53"/>
      <c r="H989" s="53"/>
      <c r="I989" s="53"/>
      <c r="J989" s="53"/>
      <c r="K989" s="53"/>
      <c r="L989" s="53"/>
      <c r="M989" s="53"/>
      <c r="N989" s="53"/>
      <c r="O989" s="53"/>
      <c r="P989" s="53"/>
      <c r="Q989" s="53"/>
      <c r="R989" s="53"/>
      <c r="S989" s="53"/>
      <c r="T989" s="53"/>
      <c r="U989" s="53"/>
      <c r="V989" s="53"/>
      <c r="W989" s="53"/>
      <c r="X989" s="53"/>
      <c r="Y989" s="53"/>
      <c r="Z989" s="53"/>
      <c r="AA989" s="53"/>
      <c r="AB989" s="53"/>
      <c r="AC989" s="53"/>
      <c r="AD989" s="53"/>
      <c r="AE989" s="53"/>
      <c r="AF989" s="53"/>
      <c r="AG989" s="53"/>
      <c r="AH989" s="53"/>
      <c r="AI989" s="53"/>
      <c r="AJ989" s="53"/>
      <c r="AK989" s="53"/>
    </row>
    <row r="990" spans="2:37" ht="15.75" customHeight="1" x14ac:dyDescent="0.35">
      <c r="B990" s="53"/>
      <c r="C990" s="53"/>
      <c r="D990" s="53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  <c r="AB990" s="53"/>
      <c r="AC990" s="53"/>
      <c r="AD990" s="53"/>
      <c r="AE990" s="53"/>
      <c r="AF990" s="53"/>
      <c r="AG990" s="53"/>
      <c r="AH990" s="53"/>
      <c r="AI990" s="53"/>
      <c r="AJ990" s="53"/>
      <c r="AK990" s="53"/>
    </row>
    <row r="991" spans="2:37" ht="15.75" customHeight="1" x14ac:dyDescent="0.35">
      <c r="B991" s="53"/>
      <c r="C991" s="53"/>
      <c r="D991" s="53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  <c r="AB991" s="53"/>
      <c r="AC991" s="53"/>
      <c r="AD991" s="53"/>
      <c r="AE991" s="53"/>
      <c r="AF991" s="53"/>
      <c r="AG991" s="53"/>
      <c r="AH991" s="53"/>
      <c r="AI991" s="53"/>
      <c r="AJ991" s="53"/>
      <c r="AK991" s="53"/>
    </row>
    <row r="992" spans="2:37" ht="15.75" customHeight="1" x14ac:dyDescent="0.35">
      <c r="B992" s="53"/>
      <c r="C992" s="53"/>
      <c r="D992" s="53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  <c r="AB992" s="53"/>
      <c r="AC992" s="53"/>
      <c r="AD992" s="53"/>
      <c r="AE992" s="53"/>
      <c r="AF992" s="53"/>
      <c r="AG992" s="53"/>
      <c r="AH992" s="53"/>
      <c r="AI992" s="53"/>
      <c r="AJ992" s="53"/>
      <c r="AK992" s="53"/>
    </row>
    <row r="993" spans="2:37" ht="15.75" customHeight="1" x14ac:dyDescent="0.35">
      <c r="B993" s="53"/>
      <c r="C993" s="53"/>
      <c r="D993" s="53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  <c r="AB993" s="53"/>
      <c r="AC993" s="53"/>
      <c r="AD993" s="53"/>
      <c r="AE993" s="53"/>
      <c r="AF993" s="53"/>
      <c r="AG993" s="53"/>
      <c r="AH993" s="53"/>
      <c r="AI993" s="53"/>
      <c r="AJ993" s="53"/>
      <c r="AK993" s="53"/>
    </row>
    <row r="994" spans="2:37" ht="15.75" customHeight="1" x14ac:dyDescent="0.35">
      <c r="B994" s="53"/>
      <c r="C994" s="53"/>
      <c r="D994" s="53"/>
      <c r="E994" s="53"/>
      <c r="F994" s="53"/>
      <c r="G994" s="53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  <c r="AB994" s="53"/>
      <c r="AC994" s="53"/>
      <c r="AD994" s="53"/>
      <c r="AE994" s="53"/>
      <c r="AF994" s="53"/>
      <c r="AG994" s="53"/>
      <c r="AH994" s="53"/>
      <c r="AI994" s="53"/>
      <c r="AJ994" s="53"/>
      <c r="AK994" s="53"/>
    </row>
    <row r="995" spans="2:37" ht="15.75" customHeight="1" x14ac:dyDescent="0.35">
      <c r="B995" s="53"/>
      <c r="C995" s="53"/>
      <c r="D995" s="53"/>
      <c r="E995" s="53"/>
      <c r="F995" s="53"/>
      <c r="G995" s="53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  <c r="AB995" s="53"/>
      <c r="AC995" s="53"/>
      <c r="AD995" s="53"/>
      <c r="AE995" s="53"/>
      <c r="AF995" s="53"/>
      <c r="AG995" s="53"/>
      <c r="AH995" s="53"/>
      <c r="AI995" s="53"/>
      <c r="AJ995" s="53"/>
      <c r="AK995" s="53"/>
    </row>
    <row r="996" spans="2:37" ht="15.75" customHeight="1" x14ac:dyDescent="0.35">
      <c r="B996" s="53"/>
      <c r="C996" s="53"/>
      <c r="D996" s="53"/>
      <c r="E996" s="53"/>
      <c r="F996" s="53"/>
      <c r="G996" s="53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  <c r="AB996" s="53"/>
      <c r="AC996" s="53"/>
      <c r="AD996" s="53"/>
      <c r="AE996" s="53"/>
      <c r="AF996" s="53"/>
      <c r="AG996" s="53"/>
      <c r="AH996" s="53"/>
      <c r="AI996" s="53"/>
      <c r="AJ996" s="53"/>
      <c r="AK996" s="53"/>
    </row>
    <row r="997" spans="2:37" ht="15.75" customHeight="1" x14ac:dyDescent="0.35">
      <c r="B997" s="53"/>
      <c r="C997" s="53"/>
      <c r="D997" s="53"/>
      <c r="E997" s="53"/>
      <c r="F997" s="53"/>
      <c r="G997" s="53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  <c r="AB997" s="53"/>
      <c r="AC997" s="53"/>
      <c r="AD997" s="53"/>
      <c r="AE997" s="53"/>
      <c r="AF997" s="53"/>
      <c r="AG997" s="53"/>
      <c r="AH997" s="53"/>
      <c r="AI997" s="53"/>
      <c r="AJ997" s="53"/>
      <c r="AK997" s="53"/>
    </row>
  </sheetData>
  <mergeCells count="11">
    <mergeCell ref="D286:H286"/>
    <mergeCell ref="L286:P286"/>
    <mergeCell ref="B288:B292"/>
    <mergeCell ref="J288:J292"/>
    <mergeCell ref="C8:E8"/>
    <mergeCell ref="C9:E9"/>
    <mergeCell ref="C11:E11"/>
    <mergeCell ref="D277:H277"/>
    <mergeCell ref="L277:P277"/>
    <mergeCell ref="B279:B283"/>
    <mergeCell ref="J279:J283"/>
  </mergeCells>
  <dataValidations disablePrompts="1" count="1">
    <dataValidation type="list" allowBlank="1" showErrorMessage="1" sqref="B275" xr:uid="{00000000-0002-0000-0700-000000000000}">
      <formula1>$A$257:$A$260</formula1>
    </dataValidation>
  </dataValidations>
  <pageMargins left="0.7" right="0.7" top="0.75" bottom="0.75" header="0" footer="0"/>
  <pageSetup orientation="portrait" r:id="rId1"/>
  <customProperties>
    <customPr name="_pios_id" r:id="rId2"/>
  </customProperties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D09D6-29AC-4EF8-94F2-F47FA641AA04}">
  <sheetPr>
    <tabColor rgb="FF92D050"/>
  </sheetPr>
  <dimension ref="A2:N32"/>
  <sheetViews>
    <sheetView showGridLines="0" workbookViewId="0">
      <selection activeCell="E23" sqref="E23"/>
    </sheetView>
  </sheetViews>
  <sheetFormatPr defaultColWidth="9.23046875" defaultRowHeight="15.5" x14ac:dyDescent="0.35"/>
  <cols>
    <col min="1" max="1" width="17.15234375" customWidth="1"/>
    <col min="2" max="3" width="15.69140625" bestFit="1" customWidth="1"/>
    <col min="4" max="4" width="16.23046875" bestFit="1" customWidth="1"/>
    <col min="5" max="5" width="13.765625" customWidth="1"/>
    <col min="6" max="6" width="10.07421875" customWidth="1"/>
    <col min="8" max="8" width="9.84375" bestFit="1" customWidth="1"/>
    <col min="9" max="9" width="19.765625" bestFit="1" customWidth="1"/>
    <col min="10" max="10" width="9.84375" bestFit="1" customWidth="1"/>
    <col min="11" max="12" width="10.921875" bestFit="1" customWidth="1"/>
    <col min="13" max="14" width="9.921875" bestFit="1" customWidth="1"/>
  </cols>
  <sheetData>
    <row r="2" spans="1:14" x14ac:dyDescent="0.35">
      <c r="A2" s="176"/>
      <c r="B2" s="181" t="s">
        <v>306</v>
      </c>
      <c r="C2" s="181" t="s">
        <v>311</v>
      </c>
      <c r="D2" s="181" t="s">
        <v>68</v>
      </c>
      <c r="E2" s="181" t="s">
        <v>307</v>
      </c>
      <c r="F2" s="176"/>
      <c r="I2" s="71" t="s">
        <v>319</v>
      </c>
      <c r="J2" s="71" t="s">
        <v>20</v>
      </c>
      <c r="K2" s="71" t="s">
        <v>23</v>
      </c>
      <c r="L2" s="71" t="s">
        <v>24</v>
      </c>
      <c r="M2" s="71" t="s">
        <v>337</v>
      </c>
      <c r="N2" s="71" t="s">
        <v>338</v>
      </c>
    </row>
    <row r="3" spans="1:14" x14ac:dyDescent="0.35">
      <c r="A3" s="185" t="s">
        <v>176</v>
      </c>
      <c r="B3" s="186">
        <f>'Evaluación Financiera'!B169</f>
        <v>17310000</v>
      </c>
      <c r="C3" s="187">
        <f>B3/B5</f>
        <v>0.10223849743074834</v>
      </c>
      <c r="D3" s="187">
        <f>B9</f>
        <v>0.14573</v>
      </c>
      <c r="E3" s="188">
        <f>D3*C3</f>
        <v>1.4899216230582955E-2</v>
      </c>
      <c r="F3" s="176"/>
      <c r="I3" s="214" t="s">
        <v>143</v>
      </c>
      <c r="J3" s="102">
        <f>SUM('Evaluación Financiera'!B102:M102)</f>
        <v>24134071.5</v>
      </c>
      <c r="K3" s="102">
        <f>SUM('Evaluación Financiera'!N102:Y102)</f>
        <v>64611328.32</v>
      </c>
      <c r="L3" s="102">
        <f>SUM('Evaluación Financiera'!Z102:AK102)</f>
        <v>69463051.701120004</v>
      </c>
      <c r="M3" s="102">
        <f>SUM('Evaluación Financiera'!AL102:AX102)</f>
        <v>74008366.4891828</v>
      </c>
      <c r="N3" s="102">
        <f>SUM('Evaluación Financiera'!AX102:BI102)</f>
        <v>66630348.452748321</v>
      </c>
    </row>
    <row r="4" spans="1:14" x14ac:dyDescent="0.35">
      <c r="A4" s="189" t="s">
        <v>305</v>
      </c>
      <c r="B4" s="183">
        <f>'Resumen Anual'!B35</f>
        <v>152000000</v>
      </c>
      <c r="C4" s="184">
        <f>B4/B5</f>
        <v>0.89776150256925169</v>
      </c>
      <c r="D4" s="184">
        <f>B12</f>
        <v>0.3</v>
      </c>
      <c r="E4" s="190">
        <f>D4*C4</f>
        <v>0.2693284507707755</v>
      </c>
      <c r="F4" s="176"/>
      <c r="I4" s="215" t="s">
        <v>144</v>
      </c>
      <c r="J4" s="102">
        <f>SUM('Evaluación Financiera'!B103:M103)</f>
        <v>37147200</v>
      </c>
      <c r="K4" s="102">
        <f>SUM('Evaluación Financiera'!N103:Y103)</f>
        <v>62207999.999999993</v>
      </c>
      <c r="L4" s="102">
        <f>SUM('Evaluación Financiera'!Z103:AK103)</f>
        <v>82944000</v>
      </c>
      <c r="M4" s="102">
        <f>SUM('Evaluación Financiera'!AL103:AX103)</f>
        <v>99532800.000000015</v>
      </c>
      <c r="N4" s="102">
        <f>SUM('Evaluación Financiera'!AX103:BI103)</f>
        <v>99532800</v>
      </c>
    </row>
    <row r="5" spans="1:14" x14ac:dyDescent="0.35">
      <c r="A5" s="191" t="s">
        <v>64</v>
      </c>
      <c r="B5" s="192">
        <f>B3+B4</f>
        <v>169310000</v>
      </c>
      <c r="C5" s="193">
        <f>C3+C4</f>
        <v>1</v>
      </c>
      <c r="D5" s="193"/>
      <c r="E5" s="180">
        <f>SUM(E3:E4)</f>
        <v>0.28422766700135843</v>
      </c>
      <c r="F5" s="197" t="s">
        <v>313</v>
      </c>
      <c r="I5" s="215" t="s">
        <v>146</v>
      </c>
      <c r="J5" s="102">
        <f>SUM('Evaluación Financiera'!B104:M104)</f>
        <v>1800000</v>
      </c>
      <c r="K5" s="102">
        <f>SUM('Evaluación Financiera'!N104:Y104)</f>
        <v>1962000</v>
      </c>
      <c r="L5" s="102">
        <f>SUM('Evaluación Financiera'!Z104:AK104)</f>
        <v>2148390</v>
      </c>
      <c r="M5" s="102">
        <f>SUM('Evaluación Financiera'!AL104:AX104)</f>
        <v>2567151.4933124995</v>
      </c>
      <c r="N5" s="102">
        <f>SUM('Evaluación Financiera'!AX104:BI104)</f>
        <v>2575973.3197499998</v>
      </c>
    </row>
    <row r="6" spans="1:14" x14ac:dyDescent="0.35">
      <c r="A6" s="200"/>
      <c r="B6" s="176"/>
      <c r="C6" s="184"/>
      <c r="D6" s="184"/>
      <c r="E6" s="198">
        <f>(1+E5)^(1/12)-1</f>
        <v>2.1065263564168824E-2</v>
      </c>
      <c r="F6" s="199" t="s">
        <v>314</v>
      </c>
      <c r="I6" s="215" t="s">
        <v>147</v>
      </c>
      <c r="J6" s="102">
        <f>SUM('Evaluación Financiera'!B105:M105)</f>
        <v>102000000</v>
      </c>
      <c r="K6" s="102">
        <f>SUM('Evaluación Financiera'!N105:Y105)</f>
        <v>102000000</v>
      </c>
      <c r="L6" s="102">
        <f>SUM('Evaluación Financiera'!Z105:AK105)</f>
        <v>89798830.89952001</v>
      </c>
      <c r="M6" s="102">
        <f>SUM('Evaluación Financiera'!AL105:AX105)</f>
        <v>43393569.947360009</v>
      </c>
      <c r="N6" s="102">
        <f>SUM('Evaluación Financiera'!AX105:BI105)</f>
        <v>34893569.947360009</v>
      </c>
    </row>
    <row r="7" spans="1:14" x14ac:dyDescent="0.35">
      <c r="A7" s="185" t="s">
        <v>308</v>
      </c>
      <c r="B7" s="188">
        <v>0.22420000000000001</v>
      </c>
      <c r="C7" s="182" t="s">
        <v>312</v>
      </c>
      <c r="D7" s="176"/>
      <c r="E7" s="177"/>
      <c r="F7" s="176"/>
      <c r="I7" s="215" t="s">
        <v>148</v>
      </c>
      <c r="J7" s="102">
        <f>SUM('Evaluación Financiera'!B106:M106)</f>
        <v>840000</v>
      </c>
      <c r="K7" s="102">
        <f>SUM('Evaluación Financiera'!N106:Y106)</f>
        <v>840000</v>
      </c>
      <c r="L7" s="102">
        <f>SUM('Evaluación Financiera'!Z106:AK106)</f>
        <v>840000</v>
      </c>
      <c r="M7" s="102">
        <f>SUM('Evaluación Financiera'!AL106:AX106)</f>
        <v>910000</v>
      </c>
      <c r="N7" s="102">
        <f>SUM('Evaluación Financiera'!AX106:BI106)</f>
        <v>840000</v>
      </c>
    </row>
    <row r="8" spans="1:14" x14ac:dyDescent="0.35">
      <c r="A8" s="189" t="s">
        <v>195</v>
      </c>
      <c r="B8" s="190">
        <v>0.35</v>
      </c>
      <c r="C8" s="176"/>
      <c r="D8" s="176"/>
      <c r="E8" s="177"/>
      <c r="F8" s="176"/>
      <c r="I8" s="215" t="s">
        <v>149</v>
      </c>
      <c r="J8" s="102">
        <f>SUM('Evaluación Financiera'!B107:M107)</f>
        <v>15600000</v>
      </c>
      <c r="K8" s="102">
        <f>SUM('Evaluación Financiera'!N107:Y107)</f>
        <v>17004000</v>
      </c>
      <c r="L8" s="102">
        <f>SUM('Evaluación Financiera'!Z107:AK107)</f>
        <v>18619380</v>
      </c>
      <c r="M8" s="102">
        <f>SUM('Evaluación Financiera'!AL107:AX107)</f>
        <v>22248646.275375005</v>
      </c>
      <c r="N8" s="102">
        <f>SUM('Evaluación Financiera'!AX107:BI107)</f>
        <v>22325102.104499999</v>
      </c>
    </row>
    <row r="9" spans="1:14" x14ac:dyDescent="0.35">
      <c r="A9" s="191" t="s">
        <v>309</v>
      </c>
      <c r="B9" s="194">
        <f>B7*(1-B8)</f>
        <v>0.14573</v>
      </c>
      <c r="C9" s="176"/>
      <c r="D9" s="176"/>
      <c r="E9" s="176"/>
      <c r="F9" s="176"/>
      <c r="I9" s="215" t="s">
        <v>150</v>
      </c>
      <c r="J9" s="102">
        <f>SUM('Evaluación Financiera'!B110:M110)</f>
        <v>3204000</v>
      </c>
      <c r="K9" s="102">
        <f>SUM('Evaluación Financiera'!N110:Y110)</f>
        <v>3492360</v>
      </c>
      <c r="L9" s="102">
        <f>SUM('Evaluación Financiera'!Z110:AK110)</f>
        <v>3824134.2000000007</v>
      </c>
      <c r="M9" s="102">
        <f>SUM('Evaluación Financiera'!AL110:AX110)</f>
        <v>4569529.6580962483</v>
      </c>
      <c r="N9" s="102">
        <f>SUM('Evaluación Financiera'!AX110:BI110)</f>
        <v>4585232.5091550006</v>
      </c>
    </row>
    <row r="10" spans="1:14" s="246" customFormat="1" x14ac:dyDescent="0.35">
      <c r="A10" s="259"/>
      <c r="B10" s="184"/>
      <c r="C10" s="176"/>
      <c r="D10" s="176"/>
      <c r="E10" s="176"/>
      <c r="F10" s="176"/>
      <c r="I10" s="215" t="s">
        <v>353</v>
      </c>
      <c r="J10" s="258">
        <f>SUM('Evaluación Financiera'!B80:M83)</f>
        <v>178483199.99999997</v>
      </c>
      <c r="K10" s="258">
        <f>SUM('Evaluación Financiera'!N80:Y83)</f>
        <v>196086849.27999997</v>
      </c>
      <c r="L10" s="258">
        <f>SUM('Evaluación Financiera'!Z80:AK83)</f>
        <v>213028623.35999992</v>
      </c>
      <c r="M10" s="258">
        <f>SUM('Evaluación Financiera'!AL80:AW83)</f>
        <v>233266342.57919988</v>
      </c>
      <c r="N10" s="258">
        <f>SUM('Evaluación Financiera'!AX80:BI83)</f>
        <v>255426645.12422389</v>
      </c>
    </row>
    <row r="11" spans="1:14" s="267" customFormat="1" x14ac:dyDescent="0.35">
      <c r="A11" s="259"/>
      <c r="B11" s="184"/>
      <c r="C11" s="176"/>
      <c r="D11" s="176"/>
      <c r="E11" s="176"/>
      <c r="F11" s="176"/>
      <c r="I11" s="215" t="s">
        <v>355</v>
      </c>
      <c r="J11" s="258">
        <v>33027275</v>
      </c>
      <c r="K11" s="258">
        <v>65102400</v>
      </c>
      <c r="L11" s="258">
        <v>78131100</v>
      </c>
      <c r="M11" s="258">
        <v>84642025</v>
      </c>
      <c r="N11" s="258">
        <v>78131100</v>
      </c>
    </row>
    <row r="12" spans="1:14" x14ac:dyDescent="0.35">
      <c r="A12" s="195" t="s">
        <v>310</v>
      </c>
      <c r="B12" s="196">
        <v>0.3</v>
      </c>
      <c r="C12" s="176"/>
      <c r="D12" s="176"/>
      <c r="E12" s="176"/>
      <c r="F12" s="176"/>
      <c r="I12" s="215" t="s">
        <v>151</v>
      </c>
      <c r="J12" s="102">
        <f>SUM('Evaluación Financiera'!B111:M111)</f>
        <v>3769661.5743333325</v>
      </c>
      <c r="K12" s="102">
        <f>SUM('Evaluación Financiera'!N111:Y111)</f>
        <v>5062655.0749333333</v>
      </c>
      <c r="L12" s="102">
        <f>SUM('Evaluación Financiera'!Z111:AK111)</f>
        <v>6911123.5493717343</v>
      </c>
      <c r="M12" s="102">
        <f>SUM('Evaluación Financiera'!AL111:AX111)</f>
        <v>9916556.0446603745</v>
      </c>
      <c r="N12" s="102">
        <f>SUM('Evaluación Financiera'!AX111:BI111)</f>
        <v>11381193.804677188</v>
      </c>
    </row>
    <row r="13" spans="1:14" x14ac:dyDescent="0.35">
      <c r="C13" s="176"/>
      <c r="D13" s="259"/>
      <c r="E13" s="260"/>
      <c r="F13" s="176"/>
      <c r="I13" s="215" t="s">
        <v>64</v>
      </c>
      <c r="J13" s="216">
        <f>SUM(J3:J12)</f>
        <v>400005408.07433331</v>
      </c>
      <c r="K13" s="216">
        <f t="shared" ref="K13:L13" si="0">SUM(K3:K12)</f>
        <v>518369592.67493331</v>
      </c>
      <c r="L13" s="216">
        <f t="shared" si="0"/>
        <v>565708633.71001172</v>
      </c>
      <c r="M13" s="216">
        <f t="shared" ref="M13:N13" si="1">SUM(M3:M12)</f>
        <v>575054987.48718679</v>
      </c>
      <c r="N13" s="216">
        <f t="shared" si="1"/>
        <v>576321965.26241446</v>
      </c>
    </row>
    <row r="14" spans="1:14" x14ac:dyDescent="0.35">
      <c r="A14" s="176"/>
      <c r="B14" s="176"/>
      <c r="C14" s="176"/>
      <c r="D14" s="259"/>
      <c r="E14" s="260"/>
      <c r="F14" s="176"/>
    </row>
    <row r="15" spans="1:14" x14ac:dyDescent="0.35">
      <c r="A15" s="176"/>
      <c r="B15" s="176"/>
      <c r="C15" s="176"/>
      <c r="D15" s="259"/>
      <c r="E15" s="260"/>
      <c r="F15" s="176"/>
    </row>
    <row r="16" spans="1:14" x14ac:dyDescent="0.35">
      <c r="A16" s="202" t="s">
        <v>226</v>
      </c>
      <c r="B16" s="201" t="s">
        <v>227</v>
      </c>
      <c r="C16" s="201" t="s">
        <v>228</v>
      </c>
      <c r="D16" s="259"/>
      <c r="E16" s="260"/>
    </row>
    <row r="17" spans="1:10" x14ac:dyDescent="0.35">
      <c r="A17" s="203" t="s">
        <v>229</v>
      </c>
      <c r="B17" s="313">
        <f>'Evaluación Financiera'!B257</f>
        <v>60144118.769883439</v>
      </c>
      <c r="C17" s="313">
        <f>'Evaluación Financiera'!C257</f>
        <v>63669641.777680963</v>
      </c>
      <c r="D17" s="259"/>
      <c r="E17" s="260"/>
    </row>
    <row r="18" spans="1:10" x14ac:dyDescent="0.35">
      <c r="A18" s="203" t="s">
        <v>230</v>
      </c>
      <c r="B18" s="180">
        <f>'Evaluación Financiera'!B258</f>
        <v>3.1307881255008274E-2</v>
      </c>
      <c r="C18" s="180">
        <f>'Evaluación Financiera'!C258</f>
        <v>3.3184109490709934E-2</v>
      </c>
      <c r="D18" s="259"/>
      <c r="E18" s="260"/>
    </row>
    <row r="19" spans="1:10" x14ac:dyDescent="0.35">
      <c r="A19" s="203" t="s">
        <v>231</v>
      </c>
      <c r="B19" s="180">
        <f>'Evaluación Financiera'!B259</f>
        <v>0.4476382167444517</v>
      </c>
      <c r="C19" s="180">
        <f>'Evaluación Financiera'!C259</f>
        <v>0.47956011898261997</v>
      </c>
      <c r="D19" s="259"/>
      <c r="E19" s="261"/>
    </row>
    <row r="20" spans="1:10" x14ac:dyDescent="0.35">
      <c r="A20" s="204" t="s">
        <v>232</v>
      </c>
      <c r="B20" s="313">
        <f>'Evaluación Financiera'!B260</f>
        <v>36</v>
      </c>
      <c r="C20" s="313">
        <f>'Evaluación Financiera'!C260</f>
        <v>36</v>
      </c>
    </row>
    <row r="23" spans="1:10" x14ac:dyDescent="0.35">
      <c r="G23" s="211"/>
      <c r="H23" s="211"/>
      <c r="I23" s="211"/>
    </row>
    <row r="24" spans="1:10" x14ac:dyDescent="0.35">
      <c r="F24" s="211"/>
      <c r="G24" s="211"/>
      <c r="H24" s="211"/>
      <c r="I24" s="211"/>
    </row>
    <row r="25" spans="1:10" x14ac:dyDescent="0.35">
      <c r="F25" s="211"/>
      <c r="G25" s="211"/>
      <c r="H25" s="211"/>
      <c r="I25" s="211"/>
    </row>
    <row r="26" spans="1:10" x14ac:dyDescent="0.35">
      <c r="F26" s="211"/>
      <c r="G26" s="211"/>
      <c r="H26" s="211"/>
      <c r="I26" s="211"/>
    </row>
    <row r="27" spans="1:10" x14ac:dyDescent="0.35">
      <c r="F27" s="211"/>
      <c r="G27" s="211"/>
      <c r="H27" s="211"/>
      <c r="I27" s="211"/>
    </row>
    <row r="29" spans="1:10" x14ac:dyDescent="0.35">
      <c r="G29" s="211"/>
      <c r="H29" s="211"/>
      <c r="I29" s="211"/>
      <c r="J29" s="211"/>
    </row>
    <row r="30" spans="1:10" x14ac:dyDescent="0.35">
      <c r="F30" s="211"/>
      <c r="G30" s="211"/>
      <c r="H30" s="211"/>
      <c r="I30" s="211"/>
      <c r="J30" s="211"/>
    </row>
    <row r="31" spans="1:10" x14ac:dyDescent="0.35">
      <c r="F31" s="211"/>
      <c r="G31" s="211"/>
      <c r="H31" s="211"/>
      <c r="I31" s="211"/>
      <c r="J31" s="211"/>
    </row>
    <row r="32" spans="1:10" x14ac:dyDescent="0.35">
      <c r="F32" s="211"/>
      <c r="G32" s="211"/>
      <c r="H32" s="211"/>
      <c r="I32" s="211"/>
      <c r="J32" s="211"/>
    </row>
  </sheetData>
  <phoneticPr fontId="35" type="noConversion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Z1000"/>
  <sheetViews>
    <sheetView showGridLines="0" topLeftCell="A10" workbookViewId="0">
      <selection activeCell="I22" sqref="I22"/>
    </sheetView>
  </sheetViews>
  <sheetFormatPr defaultColWidth="11.23046875" defaultRowHeight="15" customHeight="1" x14ac:dyDescent="0.35"/>
  <cols>
    <col min="1" max="1" width="24.84375" customWidth="1"/>
    <col min="2" max="2" width="11.15234375" customWidth="1"/>
    <col min="3" max="4" width="12.15234375" customWidth="1"/>
    <col min="5" max="5" width="10.69140625" customWidth="1"/>
    <col min="6" max="26" width="10.53515625" customWidth="1"/>
  </cols>
  <sheetData>
    <row r="1" spans="1:26" ht="15.75" customHeight="1" x14ac:dyDescent="0.35">
      <c r="B1" s="34"/>
      <c r="C1" s="34"/>
      <c r="D1" s="34"/>
      <c r="E1" s="53"/>
    </row>
    <row r="2" spans="1:26" ht="15.75" customHeight="1" x14ac:dyDescent="0.35">
      <c r="B2" s="34">
        <f t="shared" ref="B2:F2" si="0">B4/12</f>
        <v>26019867.916666668</v>
      </c>
      <c r="C2" s="34">
        <f t="shared" si="0"/>
        <v>60470424</v>
      </c>
      <c r="D2" s="34">
        <f t="shared" si="0"/>
        <v>79980514.991999999</v>
      </c>
      <c r="E2" s="104">
        <f t="shared" si="0"/>
        <v>79980514.991999999</v>
      </c>
      <c r="F2" s="104">
        <f t="shared" si="0"/>
        <v>79980514.991999999</v>
      </c>
    </row>
    <row r="3" spans="1:26" ht="15.75" customHeight="1" x14ac:dyDescent="0.35">
      <c r="A3" s="71" t="s">
        <v>190</v>
      </c>
      <c r="B3" s="151">
        <v>1</v>
      </c>
      <c r="C3" s="151">
        <f t="shared" ref="C3:D3" si="1">B3+1</f>
        <v>2</v>
      </c>
      <c r="D3" s="151">
        <f t="shared" si="1"/>
        <v>3</v>
      </c>
      <c r="E3" s="151">
        <f t="shared" ref="E3" si="2">D3+1</f>
        <v>4</v>
      </c>
      <c r="F3" s="151">
        <f t="shared" ref="F3" si="3">E3+1</f>
        <v>5</v>
      </c>
      <c r="G3" s="151" t="s">
        <v>244</v>
      </c>
    </row>
    <row r="4" spans="1:26" ht="15.75" customHeight="1" x14ac:dyDescent="0.35">
      <c r="A4" s="127" t="s">
        <v>159</v>
      </c>
      <c r="B4" s="75">
        <f>SUMIF('Evaluación Financiera'!$1:$1,'Resumen Anual'!$B$3,'Evaluación Financiera'!200:200)</f>
        <v>312238415</v>
      </c>
      <c r="C4" s="75">
        <f>SUMIF('Evaluación Financiera'!$1:$1,'Resumen Anual'!$C$3,'Evaluación Financiera'!200:200)</f>
        <v>725645088</v>
      </c>
      <c r="D4" s="75">
        <f>SUMIF('Evaluación Financiera'!$1:$1,'Resumen Anual'!$D$3,'Evaluación Financiera'!200:200)</f>
        <v>959766179.90399992</v>
      </c>
      <c r="E4" s="102">
        <f>SUMIF('Evaluación Financiera'!$1:$1,'Resumen Anual'!$E$3,'Evaluación Financiera'!200:200)</f>
        <v>959766179.90399992</v>
      </c>
      <c r="F4" s="102">
        <f>SUMIF('Evaluación Financiera'!$1:$1,'Resumen Anual'!$F$3,'Evaluación Financiera'!200:200)</f>
        <v>959766179.90399992</v>
      </c>
      <c r="G4" s="36">
        <f>RATE(2,,B4,-D4)</f>
        <v>0.75323266806092748</v>
      </c>
    </row>
    <row r="5" spans="1:26" ht="15.75" customHeight="1" x14ac:dyDescent="0.35">
      <c r="A5" s="1" t="s">
        <v>191</v>
      </c>
      <c r="B5" s="34">
        <f>SUMIF('Evaluación Financiera'!$1:$1,'Resumen Anual'!$B$3,'Evaluación Financiera'!201:201)</f>
        <v>59346521.5</v>
      </c>
      <c r="C5" s="34">
        <f>SUMIF('Evaluación Financiera'!$1:$1,'Resumen Anual'!$C$3,'Evaluación Financiera'!201:201)</f>
        <v>137298585.59999999</v>
      </c>
      <c r="D5" s="34">
        <f>SUMIF('Evaluación Financiera'!$1:$1,'Resumen Anual'!$D$3,'Evaluación Financiera'!201:201)</f>
        <v>171367423.7184</v>
      </c>
      <c r="E5" s="104">
        <f>SUMIF('Evaluación Financiera'!$1:$1,'Resumen Anual'!$E$3,'Evaluación Financiera'!201:201)</f>
        <v>171367423.7184</v>
      </c>
      <c r="F5" s="104">
        <f>SUMIF('Evaluación Financiera'!$1:$1,'Resumen Anual'!$F$3,'Evaluación Financiera'!201:201)</f>
        <v>171367423.7184</v>
      </c>
      <c r="G5" s="36">
        <f>RATE(2,,B5,-D5)</f>
        <v>0.6992860790525206</v>
      </c>
    </row>
    <row r="6" spans="1:26" ht="15.75" customHeight="1" x14ac:dyDescent="0.35">
      <c r="A6" s="94" t="s">
        <v>141</v>
      </c>
      <c r="B6" s="34">
        <f>SUMIF('Evaluación Financiera'!$1:$1,'Resumen Anual'!$B$3,'Evaluación Financiera'!202:202)</f>
        <v>252891893.5</v>
      </c>
      <c r="C6" s="34">
        <f>SUMIF('Evaluación Financiera'!$1:$1,'Resumen Anual'!$C$3,'Evaluación Financiera'!202:202)</f>
        <v>588346502.39999998</v>
      </c>
      <c r="D6" s="34">
        <f>SUMIF('Evaluación Financiera'!$1:$1,'Resumen Anual'!$D$3,'Evaluación Financiera'!202:202)</f>
        <v>788398756.1855998</v>
      </c>
      <c r="E6" s="104">
        <f>SUMIF('Evaluación Financiera'!$1:$1,'Resumen Anual'!$E$3,'Evaluación Financiera'!202:202)</f>
        <v>788398756.1855998</v>
      </c>
      <c r="F6" s="104">
        <f>SUMIF('Evaluación Financiera'!$1:$1,'Resumen Anual'!$F$3,'Evaluación Financiera'!202:202)</f>
        <v>788398756.1855998</v>
      </c>
      <c r="G6" s="36">
        <f>RATE(2,,B6,-D6)</f>
        <v>0.76565362802073378</v>
      </c>
    </row>
    <row r="7" spans="1:26" ht="15.75" customHeight="1" x14ac:dyDescent="0.35">
      <c r="A7" s="1" t="s">
        <v>145</v>
      </c>
      <c r="B7" s="34">
        <f>SUMIF('Evaluación Financiera'!$1:$1,'Resumen Anual'!$B$3,'Evaluación Financiera'!203:203)</f>
        <v>400005408.07433343</v>
      </c>
      <c r="C7" s="34">
        <f>SUMIF('Evaluación Financiera'!$1:$1,'Resumen Anual'!$C$3,'Evaluación Financiera'!203:203)</f>
        <v>518369592.67493325</v>
      </c>
      <c r="D7" s="34">
        <f>SUMIF('Evaluación Financiera'!$1:$1,'Resumen Anual'!$D$3,'Evaluación Financiera'!203:203)</f>
        <v>565708633.71001172</v>
      </c>
      <c r="E7" s="104">
        <f>SUMIF('Evaluación Financiera'!$1:$1,'Resumen Anual'!$E$3,'Evaluación Financiera'!203:203)</f>
        <v>542811175.41491628</v>
      </c>
      <c r="F7" s="104">
        <f>SUMIF('Evaluación Financiera'!$1:$1,'Resumen Anual'!$F$3,'Evaluación Financiera'!203:203)</f>
        <v>576321965.26241457</v>
      </c>
      <c r="G7" s="36">
        <f>RATE(2,,B7,-D7)</f>
        <v>0.1892234707231899</v>
      </c>
    </row>
    <row r="8" spans="1:26" ht="15.75" customHeight="1" x14ac:dyDescent="0.35">
      <c r="A8" s="94" t="s">
        <v>192</v>
      </c>
      <c r="B8" s="34">
        <f>SUMIF('Evaluación Financiera'!$1:$1,'Resumen Anual'!$B$3,'Evaluación Financiera'!204:204)</f>
        <v>-147113514.57433334</v>
      </c>
      <c r="C8" s="34">
        <f>SUMIF('Evaluación Financiera'!$1:$1,'Resumen Anual'!$C$3,'Evaluación Financiera'!204:204)</f>
        <v>69976909.725066707</v>
      </c>
      <c r="D8" s="34">
        <f>SUMIF('Evaluación Financiera'!$1:$1,'Resumen Anual'!$D$3,'Evaluación Financiera'!204:204)</f>
        <v>222690122.47558838</v>
      </c>
      <c r="E8" s="104">
        <f>SUMIF('Evaluación Financiera'!$1:$1,'Resumen Anual'!$E$3,'Evaluación Financiera'!204:204)</f>
        <v>245587580.77068374</v>
      </c>
      <c r="F8" s="104">
        <f>SUMIF('Evaluación Financiera'!$1:$1,'Resumen Anual'!$F$3,'Evaluación Financiera'!204:204)</f>
        <v>212076790.92318553</v>
      </c>
      <c r="G8" s="36"/>
    </row>
    <row r="9" spans="1:26" ht="15.75" customHeight="1" x14ac:dyDescent="0.35">
      <c r="A9" s="1" t="s">
        <v>193</v>
      </c>
      <c r="B9" s="34">
        <f>SUMIF('Evaluación Financiera'!$1:$1,'Resumen Anual'!$B$3,'Evaluación Financiera'!205:205)</f>
        <v>4436553</v>
      </c>
      <c r="C9" s="34">
        <f>SUMIF('Evaluación Financiera'!$1:$1,'Resumen Anual'!$C$3,'Evaluación Financiera'!205:205)</f>
        <v>3617790</v>
      </c>
      <c r="D9" s="34">
        <f>SUMIF('Evaluación Financiera'!$1:$1,'Resumen Anual'!$D$3,'Evaluación Financiera'!205:205)</f>
        <v>2703822</v>
      </c>
      <c r="E9" s="104">
        <f>SUMIF('Evaluación Financiera'!$1:$1,'Resumen Anual'!$E$3,'Evaluación Financiera'!205:205)</f>
        <v>1789854</v>
      </c>
      <c r="F9" s="104">
        <f>SUMIF('Evaluación Financiera'!$1:$1,'Resumen Anual'!$F$3,'Evaluación Financiera'!205:205)</f>
        <v>875886</v>
      </c>
      <c r="G9" s="36">
        <f>RATE(2,,B9,-D9)</f>
        <v>-0.21933229855088973</v>
      </c>
    </row>
    <row r="10" spans="1:26" ht="15.75" customHeight="1" x14ac:dyDescent="0.35">
      <c r="A10" s="94" t="s">
        <v>194</v>
      </c>
      <c r="B10" s="34">
        <f>SUMIF('Evaluación Financiera'!$1:$1,'Resumen Anual'!$B$3,'Evaluación Financiera'!206:206)</f>
        <v>-151550067.57433334</v>
      </c>
      <c r="C10" s="34">
        <f>SUMIF('Evaluación Financiera'!$1:$1,'Resumen Anual'!$C$3,'Evaluación Financiera'!206:206)</f>
        <v>66359119.725066707</v>
      </c>
      <c r="D10" s="34">
        <f>SUMIF('Evaluación Financiera'!$1:$1,'Resumen Anual'!$D$3,'Evaluación Financiera'!206:206)</f>
        <v>219986300.47558838</v>
      </c>
      <c r="E10" s="104">
        <f>SUMIF('Evaluación Financiera'!$1:$1,'Resumen Anual'!$E$3,'Evaluación Financiera'!206:206)</f>
        <v>243797726.77068374</v>
      </c>
      <c r="F10" s="104">
        <f>SUMIF('Evaluación Financiera'!$1:$1,'Resumen Anual'!$F$3,'Evaluación Financiera'!206:206)</f>
        <v>211200904.92318553</v>
      </c>
    </row>
    <row r="11" spans="1:26" ht="15.75" customHeight="1" x14ac:dyDescent="0.35">
      <c r="A11" s="1" t="s">
        <v>195</v>
      </c>
      <c r="B11" s="34">
        <f>SUMIF('Evaluación Financiera'!$1:$1,'Resumen Anual'!$B$3,'Evaluación Financiera'!207:207)</f>
        <v>0</v>
      </c>
      <c r="C11" s="34">
        <f>SUMIF('Evaluación Financiera'!$1:$1,'Resumen Anual'!$C$3,'Evaluación Financiera'!207:207)</f>
        <v>23225691.903773341</v>
      </c>
      <c r="D11" s="34">
        <f>SUMIF('Evaluación Financiera'!$1:$1,'Resumen Anual'!$D$3,'Evaluación Financiera'!207:207)</f>
        <v>76995205.166455925</v>
      </c>
      <c r="E11" s="104">
        <f>SUMIF('Evaluación Financiera'!$1:$1,'Resumen Anual'!$E$3,'Evaluación Financiera'!207:207)</f>
        <v>85329204.369739294</v>
      </c>
      <c r="F11" s="104">
        <f>SUMIF('Evaluación Financiera'!$1:$1,'Resumen Anual'!$F$3,'Evaluación Financiera'!207:207)</f>
        <v>73920316.723114938</v>
      </c>
    </row>
    <row r="12" spans="1:26" ht="15.75" customHeight="1" x14ac:dyDescent="0.35">
      <c r="A12" s="128" t="s">
        <v>196</v>
      </c>
      <c r="B12" s="77">
        <f>SUMIF('Evaluación Financiera'!$1:$1,'Resumen Anual'!$B$3,'Evaluación Financiera'!208:208)</f>
        <v>-151550067.57433334</v>
      </c>
      <c r="C12" s="77">
        <f>SUMIF('Evaluación Financiera'!$1:$1,'Resumen Anual'!$C$3,'Evaluación Financiera'!208:208)</f>
        <v>43133427.821293361</v>
      </c>
      <c r="D12" s="77">
        <f>SUMIF('Evaluación Financiera'!$1:$1,'Resumen Anual'!$D$3,'Evaluación Financiera'!208:208)</f>
        <v>142991095.30913246</v>
      </c>
      <c r="E12" s="77">
        <f>SUMIF('Evaluación Financiera'!$1:$1,'Resumen Anual'!$E$3,'Evaluación Financiera'!208:208)</f>
        <v>158468522.40094441</v>
      </c>
      <c r="F12" s="77">
        <f>SUMIF('Evaluación Financiera'!$1:$1,'Resumen Anual'!$F$3,'Evaluación Financiera'!208:208)</f>
        <v>137280588.20007062</v>
      </c>
    </row>
    <row r="13" spans="1:26" ht="15.75" customHeight="1" x14ac:dyDescent="0.35">
      <c r="A13" s="1"/>
      <c r="B13" s="34"/>
      <c r="C13" s="34"/>
      <c r="D13" s="34"/>
      <c r="E13" s="53"/>
    </row>
    <row r="14" spans="1:26" ht="15.75" customHeight="1" x14ac:dyDescent="0.35">
      <c r="A14" s="1"/>
      <c r="B14" s="34"/>
      <c r="C14" s="34"/>
      <c r="D14" s="34"/>
      <c r="E14" s="53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35">
      <c r="A15" s="74" t="s">
        <v>245</v>
      </c>
      <c r="B15" s="155">
        <f t="shared" ref="B15:F15" si="4">B$6/B$4</f>
        <v>0.80993203062473906</v>
      </c>
      <c r="C15" s="155">
        <f t="shared" si="4"/>
        <v>0.81079099428838131</v>
      </c>
      <c r="D15" s="155">
        <f t="shared" si="4"/>
        <v>0.82144877856027287</v>
      </c>
      <c r="E15" s="155">
        <f t="shared" si="4"/>
        <v>0.82144877856027287</v>
      </c>
      <c r="F15" s="155">
        <f t="shared" si="4"/>
        <v>0.82144877856027287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35">
      <c r="A16" s="1" t="s">
        <v>246</v>
      </c>
      <c r="B16" s="156">
        <f t="shared" ref="B16:F16" si="5">B$8/B$4</f>
        <v>-0.47115763950548284</v>
      </c>
      <c r="C16" s="156">
        <f t="shared" si="5"/>
        <v>9.6434070707947392E-2</v>
      </c>
      <c r="D16" s="156">
        <f t="shared" si="5"/>
        <v>0.23202539028606201</v>
      </c>
      <c r="E16" s="156">
        <f t="shared" si="5"/>
        <v>0.25588272009673074</v>
      </c>
      <c r="F16" s="156">
        <f t="shared" si="5"/>
        <v>0.22096714321023314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35">
      <c r="A17" s="76" t="s">
        <v>247</v>
      </c>
      <c r="B17" s="157">
        <f t="shared" ref="B17:F17" si="6">B$12/B$4</f>
        <v>-0.48536650294722172</v>
      </c>
      <c r="C17" s="157">
        <f t="shared" si="6"/>
        <v>5.9441493554619584E-2</v>
      </c>
      <c r="D17" s="157">
        <f t="shared" si="6"/>
        <v>0.14898534487163848</v>
      </c>
      <c r="E17" s="157">
        <f t="shared" si="6"/>
        <v>0.16511159250974558</v>
      </c>
      <c r="F17" s="157">
        <f t="shared" si="6"/>
        <v>0.14303545079469462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35">
      <c r="A18" s="1"/>
      <c r="B18" s="156">
        <f t="shared" ref="B18:D18" si="7">B8/B4</f>
        <v>-0.47115763950548284</v>
      </c>
      <c r="C18" s="156">
        <f t="shared" si="7"/>
        <v>9.6434070707947392E-2</v>
      </c>
      <c r="D18" s="156">
        <f t="shared" si="7"/>
        <v>0.23202539028606201</v>
      </c>
      <c r="E18" s="156">
        <f t="shared" ref="E18:F18" si="8">E8/E4</f>
        <v>0.25588272009673074</v>
      </c>
      <c r="F18" s="156">
        <f t="shared" si="8"/>
        <v>0.22096714321023314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35">
      <c r="A19" s="1"/>
      <c r="B19" s="156"/>
      <c r="C19" s="156"/>
      <c r="D19" s="156"/>
      <c r="E19" s="156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35">
      <c r="A20" s="1"/>
      <c r="B20" s="156"/>
      <c r="C20" s="156"/>
      <c r="D20" s="156"/>
      <c r="E20" s="156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35">
      <c r="A21" s="1"/>
      <c r="B21" s="34">
        <v>12</v>
      </c>
      <c r="C21" s="34">
        <v>24</v>
      </c>
      <c r="D21" s="34">
        <v>36</v>
      </c>
      <c r="E21" s="53">
        <v>48</v>
      </c>
      <c r="F21" s="104">
        <v>60</v>
      </c>
    </row>
    <row r="22" spans="1:26" ht="15.75" customHeight="1" x14ac:dyDescent="0.35">
      <c r="A22" s="71" t="s">
        <v>197</v>
      </c>
      <c r="B22" s="151">
        <v>1</v>
      </c>
      <c r="C22" s="151">
        <f t="shared" ref="C22:D22" si="9">B22+1</f>
        <v>2</v>
      </c>
      <c r="D22" s="151">
        <f t="shared" si="9"/>
        <v>3</v>
      </c>
      <c r="E22" s="151">
        <f t="shared" ref="E22" si="10">D22+1</f>
        <v>4</v>
      </c>
      <c r="F22" s="151">
        <f t="shared" ref="F22" si="11">E22+1</f>
        <v>5</v>
      </c>
    </row>
    <row r="23" spans="1:26" ht="15.75" customHeight="1" x14ac:dyDescent="0.35">
      <c r="A23" s="140" t="s">
        <v>198</v>
      </c>
      <c r="B23" s="75">
        <f t="array" ref="B23">INDEX('Evaluación Financiera'!212:212,MATCH('Resumen Anual'!B$21,'Evaluación Financiera'!$2:$2))</f>
        <v>19490247.888166666</v>
      </c>
      <c r="C23" s="75">
        <f t="array" ref="C23">INDEX('Evaluación Financiera'!212:212,MATCH('Resumen Anual'!C$21,'Evaluación Financiera'!$2:$2))</f>
        <v>28057863.846033335</v>
      </c>
      <c r="D23" s="75">
        <f t="array" ref="D23">INDEX('Evaluación Financiera'!212:212,MATCH('Resumen Anual'!D$21,'Evaluación Financiera'!$2:$2))</f>
        <v>28210494.643616796</v>
      </c>
      <c r="E23" s="102">
        <f t="array" ref="E23">INDEX('Evaluación Financiera'!212:212,MATCH('Resumen Anual'!E$21,'Evaluación Financiera'!$2:$2))</f>
        <v>29547513.684375398</v>
      </c>
      <c r="F23" s="102">
        <f t="array" ref="F23">INDEX('Evaluación Financiera'!212:212,MATCH('Resumen Anual'!F$21,'Evaluación Financiera'!$2:$2))</f>
        <v>30943676.100867704</v>
      </c>
    </row>
    <row r="24" spans="1:26" ht="15.75" customHeight="1" x14ac:dyDescent="0.35">
      <c r="A24" s="134" t="s">
        <v>199</v>
      </c>
      <c r="B24" s="34">
        <f t="array" ref="B24">INDEX('Evaluación Financiera'!213:213,MATCH('Resumen Anual'!B$21,'Evaluación Financiera'!$2:$2))</f>
        <v>0</v>
      </c>
      <c r="C24" s="34">
        <f t="array" ref="C24">INDEX('Evaluación Financiera'!213:213,MATCH('Resumen Anual'!C$21,'Evaluación Financiera'!$2:$2))</f>
        <v>810554.92619335651</v>
      </c>
      <c r="D24" s="34">
        <f t="array" ref="D24">INDEX('Evaluación Financiera'!213:213,MATCH('Resumen Anual'!D$21,'Evaluación Financiera'!$2:$2))</f>
        <v>135289489.67789808</v>
      </c>
      <c r="E24" s="104">
        <f t="array" ref="E24">INDEX('Evaluación Financiera'!213:213,MATCH('Resumen Anual'!E$21,'Evaluación Financiera'!$2:$2))</f>
        <v>287546682.11922294</v>
      </c>
      <c r="F24" s="104">
        <f t="array" ref="F24">INDEX('Evaluación Financiera'!213:213,MATCH('Resumen Anual'!F$21,'Evaluación Financiera'!$2:$2))</f>
        <v>420414247.92362034</v>
      </c>
    </row>
    <row r="25" spans="1:26" ht="15.75" customHeight="1" x14ac:dyDescent="0.35">
      <c r="A25" s="134" t="s">
        <v>161</v>
      </c>
      <c r="B25" s="34">
        <f t="array" ref="B25">INDEX('Evaluación Financiera'!214:214,MATCH('Resumen Anual'!B$21,'Evaluación Financiera'!$2:$2))</f>
        <v>3109104.0000000005</v>
      </c>
      <c r="C25" s="34">
        <f t="array" ref="C25">INDEX('Evaluación Financiera'!214:214,MATCH('Resumen Anual'!C$21,'Evaluación Financiera'!$2:$2))</f>
        <v>7558803</v>
      </c>
      <c r="D25" s="34">
        <f t="array" ref="D25">INDEX('Evaluación Financiera'!214:214,MATCH('Resumen Anual'!D$21,'Evaluación Financiera'!$2:$2))</f>
        <v>9331060.0823999997</v>
      </c>
      <c r="E25" s="104">
        <f t="array" ref="E25">INDEX('Evaluación Financiera'!214:214,MATCH('Resumen Anual'!E$21,'Evaluación Financiera'!$2:$2))</f>
        <v>8664555.7907999996</v>
      </c>
      <c r="F25" s="104">
        <f t="array" ref="F25">INDEX('Evaluación Financiera'!214:214,MATCH('Resumen Anual'!F$21,'Evaluación Financiera'!$2:$2))</f>
        <v>7998051.4992000014</v>
      </c>
    </row>
    <row r="26" spans="1:26" ht="15.75" customHeight="1" x14ac:dyDescent="0.35">
      <c r="A26" s="134" t="s">
        <v>162</v>
      </c>
      <c r="B26" s="34">
        <f t="array" ref="B26">INDEX('Evaluación Financiera'!215:215,MATCH('Resumen Anual'!B$21,'Evaluación Financiera'!$2:$2))</f>
        <v>1322064</v>
      </c>
      <c r="C26" s="34">
        <f t="array" ref="C26">INDEX('Evaluación Financiera'!215:215,MATCH('Resumen Anual'!C$21,'Evaluación Financiera'!$2:$2))</f>
        <v>2203440</v>
      </c>
      <c r="D26" s="34">
        <f t="array" ref="D26">INDEX('Evaluación Financiera'!215:215,MATCH('Resumen Anual'!D$21,'Evaluación Financiera'!$2:$2))</f>
        <v>2644128</v>
      </c>
      <c r="E26" s="104">
        <f t="array" ref="E26">INDEX('Evaluación Financiera'!215:215,MATCH('Resumen Anual'!E$21,'Evaluación Financiera'!$2:$2))</f>
        <v>2644128</v>
      </c>
      <c r="F26" s="104">
        <f t="array" ref="F26">INDEX('Evaluación Financiera'!215:215,MATCH('Resumen Anual'!F$21,'Evaluación Financiera'!$2:$2))</f>
        <v>2644128</v>
      </c>
    </row>
    <row r="27" spans="1:26" ht="15.75" customHeight="1" x14ac:dyDescent="0.35">
      <c r="A27" s="134" t="s">
        <v>200</v>
      </c>
      <c r="B27" s="34">
        <f t="array" ref="B27">INDEX('Evaluación Financiera'!216:216,MATCH('Resumen Anual'!B$21,'Evaluación Financiera'!$2:$2))</f>
        <v>17394005.005666658</v>
      </c>
      <c r="C27" s="34">
        <f t="array" ref="C27">INDEX('Evaluación Financiera'!216:216,MATCH('Resumen Anual'!C$21,'Evaluación Financiera'!$2:$2))</f>
        <v>20374858.474733338</v>
      </c>
      <c r="D27" s="34">
        <f t="array" ref="D27">INDEX('Evaluación Financiera'!216:216,MATCH('Resumen Anual'!D$21,'Evaluación Financiera'!$2:$2))</f>
        <v>23720475.152177595</v>
      </c>
      <c r="E27" s="104">
        <f t="array" ref="E27">INDEX('Evaluación Financiera'!216:216,MATCH('Resumen Anual'!E$21,'Evaluación Financiera'!$2:$2))</f>
        <v>25799290.362638518</v>
      </c>
      <c r="F27" s="104">
        <f t="array" ref="F27">INDEX('Evaluación Financiera'!216:216,MATCH('Resumen Anual'!F$21,'Evaluación Financiera'!$2:$2))</f>
        <v>26020654.63341938</v>
      </c>
    </row>
    <row r="28" spans="1:26" ht="15.75" customHeight="1" x14ac:dyDescent="0.35">
      <c r="A28" s="142" t="s">
        <v>201</v>
      </c>
      <c r="B28" s="34">
        <f t="array" ref="B28">INDEX('Evaluación Financiera'!217:217,MATCH('Resumen Anual'!B$21,'Evaluación Financiera'!$2:$2))</f>
        <v>41315420.893833324</v>
      </c>
      <c r="C28" s="34">
        <f t="array" ref="C28">INDEX('Evaluación Financiera'!217:217,MATCH('Resumen Anual'!C$21,'Evaluación Financiera'!$2:$2))</f>
        <v>59005520.246960029</v>
      </c>
      <c r="D28" s="34">
        <f t="array" ref="D28">INDEX('Evaluación Financiera'!217:217,MATCH('Resumen Anual'!D$21,'Evaluación Financiera'!$2:$2))</f>
        <v>199195647.55609247</v>
      </c>
      <c r="E28" s="104">
        <f t="array" ref="E28">INDEX('Evaluación Financiera'!217:217,MATCH('Resumen Anual'!E$21,'Evaluación Financiera'!$2:$2))</f>
        <v>354202169.95703685</v>
      </c>
      <c r="F28" s="104">
        <f t="array" ref="F28">INDEX('Evaluación Financiera'!217:217,MATCH('Resumen Anual'!F$21,'Evaluación Financiera'!$2:$2))</f>
        <v>488020758.15710741</v>
      </c>
    </row>
    <row r="29" spans="1:26" ht="15.75" customHeight="1" x14ac:dyDescent="0.35">
      <c r="A29" s="134"/>
      <c r="B29" s="34"/>
      <c r="C29" s="34"/>
      <c r="D29" s="34"/>
      <c r="E29" s="104"/>
      <c r="F29" s="104"/>
    </row>
    <row r="30" spans="1:26" ht="15.75" customHeight="1" x14ac:dyDescent="0.35">
      <c r="A30" s="134" t="s">
        <v>163</v>
      </c>
      <c r="B30" s="34">
        <f t="array" ref="B30">INDEX('Evaluación Financiera'!219:219,MATCH('Resumen Anual'!B$21,'Evaluación Financiera'!$2:$2))</f>
        <v>1983096</v>
      </c>
      <c r="C30" s="34">
        <f t="array" ref="C30">INDEX('Evaluación Financiera'!219:219,MATCH('Resumen Anual'!C$21,'Evaluación Financiera'!$2:$2))</f>
        <v>3305160</v>
      </c>
      <c r="D30" s="34">
        <f t="array" ref="D30">INDEX('Evaluación Financiera'!219:219,MATCH('Resumen Anual'!D$21,'Evaluación Financiera'!$2:$2))</f>
        <v>3966192</v>
      </c>
      <c r="E30" s="104">
        <f t="array" ref="E30">INDEX('Evaluación Financiera'!219:219,MATCH('Resumen Anual'!E$21,'Evaluación Financiera'!$2:$2))</f>
        <v>3966192</v>
      </c>
      <c r="F30" s="104">
        <f t="array" ref="F30">INDEX('Evaluación Financiera'!219:219,MATCH('Resumen Anual'!F$21,'Evaluación Financiera'!$2:$2))</f>
        <v>3966192</v>
      </c>
    </row>
    <row r="31" spans="1:26" ht="15.75" customHeight="1" x14ac:dyDescent="0.35">
      <c r="A31" s="134" t="s">
        <v>176</v>
      </c>
      <c r="B31" s="34">
        <f t="array" ref="B31">INDEX('Evaluación Financiera'!220:220,MATCH('Resumen Anual'!B$21,'Evaluación Financiera'!$2:$2))</f>
        <v>15579000</v>
      </c>
      <c r="C31" s="34">
        <f t="array" ref="C31">INDEX('Evaluación Financiera'!220:220,MATCH('Resumen Anual'!C$21,'Evaluación Financiera'!$2:$2))</f>
        <v>12117000</v>
      </c>
      <c r="D31" s="34">
        <f t="array" ref="D31">INDEX('Evaluación Financiera'!220:220,MATCH('Resumen Anual'!D$21,'Evaluación Financiera'!$2:$2))</f>
        <v>8655000</v>
      </c>
      <c r="E31" s="104">
        <f t="array" ref="E31">INDEX('Evaluación Financiera'!220:220,MATCH('Resumen Anual'!E$21,'Evaluación Financiera'!$2:$2))</f>
        <v>5193000</v>
      </c>
      <c r="F31" s="104">
        <f t="array" ref="F31">INDEX('Evaluación Financiera'!220:220,MATCH('Resumen Anual'!F$21,'Evaluación Financiera'!$2:$2))</f>
        <v>1731000</v>
      </c>
    </row>
    <row r="32" spans="1:26" ht="15.75" customHeight="1" x14ac:dyDescent="0.35">
      <c r="A32" s="134" t="s">
        <v>202</v>
      </c>
      <c r="B32" s="34">
        <f t="array" ref="B32">INDEX('Evaluación Financiera'!221:221,MATCH('Resumen Anual'!B$21,'Evaluación Financiera'!$2:$2))</f>
        <v>23303392.468166664</v>
      </c>
      <c r="C32" s="34">
        <f t="array" ref="C32">INDEX('Evaluación Financiera'!221:221,MATCH('Resumen Anual'!C$21,'Evaluación Financiera'!$2:$2))</f>
        <v>0</v>
      </c>
      <c r="D32" s="34">
        <f t="array" ref="D32">INDEX('Evaluación Financiera'!221:221,MATCH('Resumen Anual'!D$21,'Evaluación Financiera'!$2:$2))</f>
        <v>0</v>
      </c>
      <c r="E32" s="104">
        <f t="array" ref="E32">INDEX('Evaluación Financiera'!221:221,MATCH('Resumen Anual'!E$21,'Evaluación Financiera'!$2:$2))</f>
        <v>0</v>
      </c>
      <c r="F32" s="104">
        <f t="array" ref="F32">INDEX('Evaluación Financiera'!221:221,MATCH('Resumen Anual'!F$21,'Evaluación Financiera'!$2:$2))</f>
        <v>0</v>
      </c>
    </row>
    <row r="33" spans="1:6" ht="15.75" customHeight="1" x14ac:dyDescent="0.35">
      <c r="A33" s="142" t="s">
        <v>203</v>
      </c>
      <c r="B33" s="34">
        <f t="array" ref="B33">INDEX('Evaluación Financiera'!222:222,MATCH('Resumen Anual'!B$21,'Evaluación Financiera'!$2:$2))</f>
        <v>40865488.468166664</v>
      </c>
      <c r="C33" s="34">
        <f t="array" ref="C33">INDEX('Evaluación Financiera'!222:222,MATCH('Resumen Anual'!C$21,'Evaluación Financiera'!$2:$2))</f>
        <v>15422160</v>
      </c>
      <c r="D33" s="34">
        <f t="array" ref="D33">INDEX('Evaluación Financiera'!222:222,MATCH('Resumen Anual'!D$21,'Evaluación Financiera'!$2:$2))</f>
        <v>12621192</v>
      </c>
      <c r="E33" s="104">
        <f t="array" ref="E33">INDEX('Evaluación Financiera'!222:222,MATCH('Resumen Anual'!E$21,'Evaluación Financiera'!$2:$2))</f>
        <v>9159192</v>
      </c>
      <c r="F33" s="104">
        <f t="array" ref="F33">INDEX('Evaluación Financiera'!222:222,MATCH('Resumen Anual'!F$21,'Evaluación Financiera'!$2:$2))</f>
        <v>5697192</v>
      </c>
    </row>
    <row r="34" spans="1:6" ht="15.75" customHeight="1" x14ac:dyDescent="0.35">
      <c r="A34" s="134"/>
      <c r="B34" s="34"/>
      <c r="C34" s="34"/>
      <c r="D34" s="34"/>
      <c r="E34" s="104"/>
      <c r="F34" s="104"/>
    </row>
    <row r="35" spans="1:6" ht="15.75" customHeight="1" x14ac:dyDescent="0.35">
      <c r="A35" s="134" t="s">
        <v>204</v>
      </c>
      <c r="B35" s="34">
        <f t="array" ref="B35">INDEX('Evaluación Financiera'!224:224,MATCH('Resumen Anual'!B$21,'Evaluación Financiera'!$2:$2))</f>
        <v>152000000</v>
      </c>
      <c r="C35" s="34">
        <f t="array" ref="C35">INDEX('Evaluación Financiera'!224:224,MATCH('Resumen Anual'!C$21,'Evaluación Financiera'!$2:$2))</f>
        <v>152000000</v>
      </c>
      <c r="D35" s="34">
        <f t="array" ref="D35">INDEX('Evaluación Financiera'!224:224,MATCH('Resumen Anual'!D$21,'Evaluación Financiera'!$2:$2))</f>
        <v>152000000</v>
      </c>
      <c r="E35" s="104">
        <f t="array" ref="E35">INDEX('Evaluación Financiera'!224:224,MATCH('Resumen Anual'!E$21,'Evaluación Financiera'!$2:$2))</f>
        <v>152000000</v>
      </c>
      <c r="F35" s="104">
        <f t="array" ref="F35">INDEX('Evaluación Financiera'!224:224,MATCH('Resumen Anual'!F$21,'Evaluación Financiera'!$2:$2))</f>
        <v>152000000</v>
      </c>
    </row>
    <row r="36" spans="1:6" ht="15.75" customHeight="1" x14ac:dyDescent="0.35">
      <c r="A36" s="134" t="s">
        <v>205</v>
      </c>
      <c r="B36" s="34">
        <f t="array" ref="B36">INDEX('Evaluación Financiera'!225:225,MATCH('Resumen Anual'!B$21,'Evaluación Financiera'!$2:$2))</f>
        <v>-151550067.57433334</v>
      </c>
      <c r="C36" s="34">
        <f t="array" ref="C36">INDEX('Evaluación Financiera'!225:225,MATCH('Resumen Anual'!C$21,'Evaluación Financiera'!$2:$2))</f>
        <v>-108416639.75303997</v>
      </c>
      <c r="D36" s="34">
        <f t="array" ref="D36">INDEX('Evaluación Financiera'!225:225,MATCH('Resumen Anual'!D$21,'Evaluación Financiera'!$2:$2))</f>
        <v>34574455.556092463</v>
      </c>
      <c r="E36" s="104">
        <f t="array" ref="E36">INDEX('Evaluación Financiera'!225:225,MATCH('Resumen Anual'!E$21,'Evaluación Financiera'!$2:$2))</f>
        <v>193042977.95703685</v>
      </c>
      <c r="F36" s="104">
        <f t="array" ref="F36">INDEX('Evaluación Financiera'!225:225,MATCH('Resumen Anual'!F$21,'Evaluación Financiera'!$2:$2))</f>
        <v>330323566.15710741</v>
      </c>
    </row>
    <row r="37" spans="1:6" ht="15.75" customHeight="1" x14ac:dyDescent="0.35">
      <c r="A37" s="145" t="s">
        <v>206</v>
      </c>
      <c r="B37" s="77">
        <f t="array" ref="B37">INDEX('Evaluación Financiera'!226:226,MATCH('Resumen Anual'!B$21,'Evaluación Financiera'!$2:$2))</f>
        <v>449932.42566666007</v>
      </c>
      <c r="C37" s="77">
        <f t="array" ref="C37">INDEX('Evaluación Financiera'!226:226,MATCH('Resumen Anual'!C$21,'Evaluación Financiera'!$2:$2))</f>
        <v>43583360.246960029</v>
      </c>
      <c r="D37" s="77">
        <f t="array" ref="D37">INDEX('Evaluación Financiera'!226:226,MATCH('Resumen Anual'!D$21,'Evaluación Financiera'!$2:$2))</f>
        <v>186574455.55609247</v>
      </c>
      <c r="E37" s="77">
        <f t="array" ref="E37">INDEX('Evaluación Financiera'!226:226,MATCH('Resumen Anual'!E$21,'Evaluación Financiera'!$2:$2))</f>
        <v>345042977.95703685</v>
      </c>
      <c r="F37" s="77">
        <f t="array" ref="F37">INDEX('Evaluación Financiera'!226:226,MATCH('Resumen Anual'!F$21,'Evaluación Financiera'!$2:$2))</f>
        <v>482323566.15710741</v>
      </c>
    </row>
    <row r="38" spans="1:6" ht="15.75" customHeight="1" x14ac:dyDescent="0.35">
      <c r="A38" s="94"/>
      <c r="B38" s="34"/>
      <c r="C38" s="34"/>
      <c r="D38" s="34"/>
      <c r="E38" s="53"/>
    </row>
    <row r="39" spans="1:6" ht="15.75" customHeight="1" x14ac:dyDescent="0.35">
      <c r="A39" s="94"/>
      <c r="B39" s="34"/>
      <c r="C39" s="34"/>
      <c r="D39" s="34"/>
      <c r="E39" s="53"/>
    </row>
    <row r="40" spans="1:6" ht="15.75" customHeight="1" x14ac:dyDescent="0.35">
      <c r="A40" s="74" t="s">
        <v>207</v>
      </c>
      <c r="B40" s="75">
        <f t="array" ref="B40">INDEX('Evaluación Financiera'!229:229,MATCH('Resumen Anual'!B$21,'Evaluación Financiera'!$2:$2))</f>
        <v>41315420.893833324</v>
      </c>
      <c r="C40" s="75">
        <f t="array" ref="C40">INDEX('Evaluación Financiera'!229:229,MATCH('Resumen Anual'!C$21,'Evaluación Financiera'!$2:$2))</f>
        <v>58194965.320766672</v>
      </c>
      <c r="D40" s="75">
        <f t="array" ref="D40">INDEX('Evaluación Financiera'!229:229,MATCH('Resumen Anual'!D$21,'Evaluación Financiera'!$2:$2))</f>
        <v>63906157.878194392</v>
      </c>
      <c r="E40" s="102">
        <f t="array" ref="E40">INDEX('Evaluación Financiera'!229:229,MATCH('Resumen Anual'!E$21,'Evaluación Financiera'!$2:$2))</f>
        <v>66655487.837813914</v>
      </c>
      <c r="F40" s="102">
        <f t="array" ref="F40">INDEX('Evaluación Financiera'!229:229,MATCH('Resumen Anual'!F$21,'Evaluación Financiera'!$2:$2))</f>
        <v>67606510.233487085</v>
      </c>
    </row>
    <row r="41" spans="1:6" ht="15.75" customHeight="1" x14ac:dyDescent="0.35">
      <c r="A41" s="1" t="s">
        <v>208</v>
      </c>
      <c r="B41" s="34">
        <f t="array" ref="B41">INDEX('Evaluación Financiera'!230:230,MATCH('Resumen Anual'!B$21,'Evaluación Financiera'!$2:$2))</f>
        <v>18012028.42566666</v>
      </c>
      <c r="C41" s="34">
        <f t="array" ref="C41">INDEX('Evaluación Financiera'!230:230,MATCH('Resumen Anual'!C$21,'Evaluación Financiera'!$2:$2))</f>
        <v>59005520.246960029</v>
      </c>
      <c r="D41" s="34">
        <f t="array" ref="D41">INDEX('Evaluación Financiera'!230:230,MATCH('Resumen Anual'!D$21,'Evaluación Financiera'!$2:$2))</f>
        <v>199195647.55609247</v>
      </c>
      <c r="E41" s="104">
        <f t="array" ref="E41">INDEX('Evaluación Financiera'!230:230,MATCH('Resumen Anual'!E$21,'Evaluación Financiera'!$2:$2))</f>
        <v>354202169.95703685</v>
      </c>
      <c r="F41" s="104">
        <f t="array" ref="F41">INDEX('Evaluación Financiera'!230:230,MATCH('Resumen Anual'!F$21,'Evaluación Financiera'!$2:$2))</f>
        <v>488020758.15710741</v>
      </c>
    </row>
    <row r="42" spans="1:6" ht="15.75" customHeight="1" x14ac:dyDescent="0.35">
      <c r="A42" s="1" t="s">
        <v>209</v>
      </c>
      <c r="B42" s="34">
        <f t="array" ref="B42">INDEX('Evaluación Financiera'!231:231,MATCH('Resumen Anual'!B$21,'Evaluación Financiera'!$2:$2))</f>
        <v>0</v>
      </c>
      <c r="C42" s="34">
        <f t="array" ref="C42">INDEX('Evaluación Financiera'!231:231,MATCH('Resumen Anual'!C$21,'Evaluación Financiera'!$2:$2))</f>
        <v>810554.92619335651</v>
      </c>
      <c r="D42" s="34">
        <f t="array" ref="D42">INDEX('Evaluación Financiera'!231:231,MATCH('Resumen Anual'!D$21,'Evaluación Financiera'!$2:$2))</f>
        <v>135289489.67789808</v>
      </c>
      <c r="E42" s="104">
        <f t="array" ref="E42">INDEX('Evaluación Financiera'!231:231,MATCH('Resumen Anual'!E$21,'Evaluación Financiera'!$2:$2))</f>
        <v>287546682.11922294</v>
      </c>
      <c r="F42" s="104">
        <f t="array" ref="F42">INDEX('Evaluación Financiera'!231:231,MATCH('Resumen Anual'!F$21,'Evaluación Financiera'!$2:$2))</f>
        <v>420414247.92362034</v>
      </c>
    </row>
    <row r="43" spans="1:6" ht="15.75" customHeight="1" x14ac:dyDescent="0.35">
      <c r="A43" s="76" t="s">
        <v>210</v>
      </c>
      <c r="B43" s="77">
        <f t="array" ref="B43">INDEX('Evaluación Financiera'!232:232,MATCH('Resumen Anual'!B$21,'Evaluación Financiera'!$2:$2))</f>
        <v>23303392.468166664</v>
      </c>
      <c r="C43" s="77">
        <f t="array" ref="C43">INDEX('Evaluación Financiera'!232:232,MATCH('Resumen Anual'!C$21,'Evaluación Financiera'!$2:$2))</f>
        <v>0</v>
      </c>
      <c r="D43" s="77">
        <f t="array" ref="D43">INDEX('Evaluación Financiera'!232:232,MATCH('Resumen Anual'!D$21,'Evaluación Financiera'!$2:$2))</f>
        <v>0</v>
      </c>
      <c r="E43" s="77">
        <f t="array" ref="E43">INDEX('Evaluación Financiera'!232:232,MATCH('Resumen Anual'!E$21,'Evaluación Financiera'!$2:$2))</f>
        <v>0</v>
      </c>
      <c r="F43" s="77">
        <f t="array" ref="F43">INDEX('Evaluación Financiera'!232:232,MATCH('Resumen Anual'!F$21,'Evaluación Financiera'!$2:$2))</f>
        <v>0</v>
      </c>
    </row>
    <row r="44" spans="1:6" ht="15.75" customHeight="1" x14ac:dyDescent="0.35">
      <c r="A44" s="94"/>
      <c r="B44" s="34"/>
      <c r="C44" s="34"/>
      <c r="D44" s="34"/>
      <c r="E44" s="53"/>
    </row>
    <row r="45" spans="1:6" ht="15.75" customHeight="1" x14ac:dyDescent="0.35">
      <c r="A45" s="94"/>
      <c r="B45" s="34"/>
      <c r="C45" s="34"/>
      <c r="D45" s="34"/>
      <c r="E45" s="53"/>
    </row>
    <row r="46" spans="1:6" ht="15.75" customHeight="1" x14ac:dyDescent="0.35">
      <c r="A46" s="94"/>
      <c r="B46" s="34"/>
      <c r="C46" s="34"/>
      <c r="D46" s="34"/>
      <c r="E46" s="53"/>
    </row>
    <row r="47" spans="1:6" ht="15.75" customHeight="1" x14ac:dyDescent="0.35">
      <c r="A47" s="1"/>
      <c r="B47" s="34"/>
      <c r="C47" s="34"/>
      <c r="D47" s="34"/>
      <c r="E47" s="53"/>
    </row>
    <row r="48" spans="1:6" ht="15.75" customHeight="1" x14ac:dyDescent="0.35">
      <c r="A48" s="1"/>
      <c r="B48" s="34">
        <v>12</v>
      </c>
      <c r="C48" s="34">
        <v>24</v>
      </c>
      <c r="D48" s="34">
        <v>36</v>
      </c>
      <c r="E48" s="53">
        <v>48</v>
      </c>
      <c r="F48" s="104">
        <v>60</v>
      </c>
    </row>
    <row r="49" spans="1:6" ht="15.75" customHeight="1" x14ac:dyDescent="0.35">
      <c r="A49" s="71" t="s">
        <v>248</v>
      </c>
      <c r="B49" s="151">
        <v>1</v>
      </c>
      <c r="C49" s="151">
        <f t="shared" ref="C49:D49" si="12">B49+1</f>
        <v>2</v>
      </c>
      <c r="D49" s="151">
        <f t="shared" si="12"/>
        <v>3</v>
      </c>
      <c r="E49" s="151">
        <f t="shared" ref="E49" si="13">D49+1</f>
        <v>4</v>
      </c>
      <c r="F49" s="151">
        <f t="shared" ref="F49" si="14">E49+1</f>
        <v>5</v>
      </c>
    </row>
    <row r="50" spans="1:6" ht="15.75" customHeight="1" x14ac:dyDescent="0.35">
      <c r="A50" s="127" t="s">
        <v>154</v>
      </c>
      <c r="B50" s="34">
        <f>SUMIF('Evaluación Financiera'!$1:$1,'Resumen Anual'!$B$49,'Evaluación Financiera'!236:236)</f>
        <v>-143343853</v>
      </c>
      <c r="C50" s="34">
        <f>SUMIF('Evaluación Financiera'!$1:$1,'Resumen Anual'!$C$49,'Evaluación Financiera'!236:236)</f>
        <v>75039564.800000042</v>
      </c>
      <c r="D50" s="34">
        <f>SUMIF('Evaluación Financiera'!$1:$1,'Resumen Anual'!$D$49,'Evaluación Financiera'!236:236)</f>
        <v>229601246.02496013</v>
      </c>
      <c r="E50" s="104">
        <f>SUMIF('Evaluación Financiera'!$1:$1,'Resumen Anual'!$E$49,'Evaluación Financiera'!236:236)</f>
        <v>254645371.10858634</v>
      </c>
      <c r="F50" s="104">
        <f>SUMIF('Evaluación Financiera'!$1:$1,'Resumen Anual'!$F$49,'Evaluación Financiera'!236:236)</f>
        <v>223457984.72786278</v>
      </c>
    </row>
    <row r="51" spans="1:6" ht="15.75" customHeight="1" x14ac:dyDescent="0.35">
      <c r="A51" s="1" t="s">
        <v>212</v>
      </c>
      <c r="B51" s="34">
        <f>SUMIF('Evaluación Financiera'!$1:$1,'Resumen Anual'!$B$49,'Evaluación Financiera'!237:237)</f>
        <v>2448072</v>
      </c>
      <c r="C51" s="34">
        <f>SUMIF('Evaluación Financiera'!$1:$1,'Resumen Anual'!$C$49,'Evaluación Financiera'!237:237)</f>
        <v>4009011</v>
      </c>
      <c r="D51" s="34">
        <f>SUMIF('Evaluación Financiera'!$1:$1,'Resumen Anual'!$D$49,'Evaluación Financiera'!237:237)</f>
        <v>1551913.0823999997</v>
      </c>
      <c r="E51" s="104">
        <f>SUMIF('Evaluación Financiera'!$1:$1,'Resumen Anual'!$E$49,'Evaluación Financiera'!237:237)</f>
        <v>-666504.29160000011</v>
      </c>
      <c r="F51" s="104">
        <f>SUMIF('Evaluación Financiera'!$1:$1,'Resumen Anual'!$F$49,'Evaluación Financiera'!237:237)</f>
        <v>-666504.29159999825</v>
      </c>
    </row>
    <row r="52" spans="1:6" ht="15.75" customHeight="1" x14ac:dyDescent="0.35">
      <c r="A52" s="1" t="s">
        <v>213</v>
      </c>
      <c r="B52" s="34">
        <f>SUMIF('Evaluación Financiera'!$1:$1,'Resumen Anual'!$B$49,'Evaluación Financiera'!238:238)</f>
        <v>21163666.579999991</v>
      </c>
      <c r="C52" s="34">
        <f>SUMIF('Evaluación Financiera'!$1:$1,'Resumen Anual'!$C$49,'Evaluación Financiera'!238:238)</f>
        <v>8043508.5440000026</v>
      </c>
      <c r="D52" s="34">
        <f>SUMIF('Evaluación Financiera'!$1:$1,'Resumen Anual'!$D$49,'Evaluación Financiera'!238:238)</f>
        <v>10256740.226816002</v>
      </c>
      <c r="E52" s="104">
        <f>SUMIF('Evaluación Financiera'!$1:$1,'Resumen Anual'!$E$49,'Evaluación Financiera'!238:238)</f>
        <v>11136605.548363522</v>
      </c>
      <c r="F52" s="104">
        <f>SUMIF('Evaluación Financiera'!$1:$1,'Resumen Anual'!$F$49,'Evaluación Financiera'!238:238)</f>
        <v>11602558.075458052</v>
      </c>
    </row>
    <row r="53" spans="1:6" ht="15.75" customHeight="1" x14ac:dyDescent="0.35">
      <c r="A53" s="1" t="s">
        <v>214</v>
      </c>
      <c r="B53" s="34">
        <f>SUMIF('Evaluación Financiera'!$1:$1,'Resumen Anual'!$B$49,'Evaluación Financiera'!239:239)</f>
        <v>0</v>
      </c>
      <c r="C53" s="34">
        <f>SUMIF('Evaluación Financiera'!$1:$1,'Resumen Anual'!$C$49,'Evaluación Financiera'!239:239)</f>
        <v>23225691.903773341</v>
      </c>
      <c r="D53" s="34">
        <f>SUMIF('Evaluación Financiera'!$1:$1,'Resumen Anual'!$D$49,'Evaluación Financiera'!239:239)</f>
        <v>76995205.166455925</v>
      </c>
      <c r="E53" s="104">
        <f>SUMIF('Evaluación Financiera'!$1:$1,'Resumen Anual'!$E$49,'Evaluación Financiera'!239:239)</f>
        <v>85329204.369739294</v>
      </c>
      <c r="F53" s="104">
        <f>SUMIF('Evaluación Financiera'!$1:$1,'Resumen Anual'!$F$49,'Evaluación Financiera'!239:239)</f>
        <v>73920316.723114938</v>
      </c>
    </row>
    <row r="54" spans="1:6" ht="15.75" customHeight="1" x14ac:dyDescent="0.35">
      <c r="A54" s="94" t="s">
        <v>215</v>
      </c>
      <c r="B54" s="99">
        <f t="shared" ref="B54:D54" si="15">B50-B51-B52-B53</f>
        <v>-166955591.57999998</v>
      </c>
      <c r="C54" s="99">
        <f t="shared" si="15"/>
        <v>39761353.352226704</v>
      </c>
      <c r="D54" s="99">
        <f t="shared" si="15"/>
        <v>140797387.54928821</v>
      </c>
      <c r="E54" s="99">
        <f t="shared" ref="E54:F54" si="16">E50-E51-E52-E53</f>
        <v>158846065.4820835</v>
      </c>
      <c r="F54" s="99">
        <f t="shared" si="16"/>
        <v>138601614.22088978</v>
      </c>
    </row>
    <row r="55" spans="1:6" ht="15.75" customHeight="1" x14ac:dyDescent="0.35">
      <c r="A55" s="1" t="s">
        <v>216</v>
      </c>
      <c r="B55" s="34">
        <f>SUMIF('Evaluación Financiera'!$1:$1,'Resumen Anual'!$B$49,'Evaluación Financiera'!241:241)</f>
        <v>15579000</v>
      </c>
      <c r="C55" s="34">
        <f>SUMIF('Evaluación Financiera'!$1:$1,'Resumen Anual'!$C$49,'Evaluación Financiera'!241:241)</f>
        <v>-3462000</v>
      </c>
      <c r="D55" s="34">
        <f>SUMIF('Evaluación Financiera'!$1:$1,'Resumen Anual'!$D$49,'Evaluación Financiera'!241:241)</f>
        <v>-3462000</v>
      </c>
      <c r="E55" s="104">
        <f>SUMIF('Evaluación Financiera'!$1:$1,'Resumen Anual'!$E$49,'Evaluación Financiera'!241:241)</f>
        <v>-3462000</v>
      </c>
      <c r="F55" s="104">
        <f>SUMIF('Evaluación Financiera'!$1:$1,'Resumen Anual'!$F$49,'Evaluación Financiera'!241:241)</f>
        <v>-3462000</v>
      </c>
    </row>
    <row r="56" spans="1:6" ht="15.75" customHeight="1" x14ac:dyDescent="0.35">
      <c r="A56" s="1" t="s">
        <v>217</v>
      </c>
      <c r="B56" s="34">
        <f>SUMIF('Evaluación Financiera'!$1:$1,'Resumen Anual'!$B$49,'Evaluación Financiera'!242:242)</f>
        <v>23303392.468166664</v>
      </c>
      <c r="C56" s="34">
        <f>SUMIF('Evaluación Financiera'!$1:$1,'Resumen Anual'!$C$49,'Evaluación Financiera'!242:242)</f>
        <v>-23303392.468166664</v>
      </c>
      <c r="D56" s="34">
        <f>SUMIF('Evaluación Financiera'!$1:$1,'Resumen Anual'!$D$49,'Evaluación Financiera'!242:242)</f>
        <v>0</v>
      </c>
      <c r="E56" s="104">
        <f>SUMIF('Evaluación Financiera'!$1:$1,'Resumen Anual'!$E$49,'Evaluación Financiera'!242:242)</f>
        <v>0</v>
      </c>
      <c r="F56" s="104">
        <f>SUMIF('Evaluación Financiera'!$1:$1,'Resumen Anual'!$F$49,'Evaluación Financiera'!242:242)</f>
        <v>0</v>
      </c>
    </row>
    <row r="57" spans="1:6" ht="15.75" customHeight="1" x14ac:dyDescent="0.35">
      <c r="A57" s="1" t="s">
        <v>218</v>
      </c>
      <c r="B57" s="34">
        <f>SUMIF('Evaluación Financiera'!$1:$1,'Resumen Anual'!$B$49,'Evaluación Financiera'!243:243)</f>
        <v>4436553</v>
      </c>
      <c r="C57" s="34">
        <f>SUMIF('Evaluación Financiera'!$1:$1,'Resumen Anual'!$C$49,'Evaluación Financiera'!243:243)</f>
        <v>3617790</v>
      </c>
      <c r="D57" s="34">
        <f>SUMIF('Evaluación Financiera'!$1:$1,'Resumen Anual'!$D$49,'Evaluación Financiera'!243:243)</f>
        <v>2703822</v>
      </c>
      <c r="E57" s="104">
        <f>SUMIF('Evaluación Financiera'!$1:$1,'Resumen Anual'!$E$49,'Evaluación Financiera'!243:243)</f>
        <v>1789854</v>
      </c>
      <c r="F57" s="104">
        <f>SUMIF('Evaluación Financiera'!$1:$1,'Resumen Anual'!$F$49,'Evaluación Financiera'!243:243)</f>
        <v>875886</v>
      </c>
    </row>
    <row r="58" spans="1:6" ht="15.75" customHeight="1" x14ac:dyDescent="0.35">
      <c r="A58" s="94" t="s">
        <v>211</v>
      </c>
      <c r="B58" s="99">
        <f t="shared" ref="B58:D58" si="17">B54+B55+B56-B57</f>
        <v>-132509752.11183332</v>
      </c>
      <c r="C58" s="99">
        <f t="shared" si="17"/>
        <v>9378170.8840600401</v>
      </c>
      <c r="D58" s="99">
        <f t="shared" si="17"/>
        <v>134631565.54928821</v>
      </c>
      <c r="E58" s="99">
        <f>E54+E55+E56-E57</f>
        <v>153594211.4820835</v>
      </c>
      <c r="F58" s="99">
        <f t="shared" ref="F58" si="18">F54+F55+F56-F57</f>
        <v>134263728.22088978</v>
      </c>
    </row>
    <row r="59" spans="1:6" ht="15.75" customHeight="1" x14ac:dyDescent="0.35">
      <c r="A59" s="1" t="s">
        <v>219</v>
      </c>
      <c r="B59" s="34">
        <f>SUMIF('Evaluación Financiera'!$1:$1,'Resumen Anual'!$B$49,'Evaluación Financiera'!245:245)</f>
        <v>152000000</v>
      </c>
      <c r="C59" s="34">
        <f>SUMIF('Evaluación Financiera'!$1:$1,'Resumen Anual'!$C$49,'Evaluación Financiera'!245:245)</f>
        <v>0</v>
      </c>
      <c r="D59" s="34">
        <f>SUMIF('Evaluación Financiera'!$1:$1,'Resumen Anual'!$D$49,'Evaluación Financiera'!245:245)</f>
        <v>0</v>
      </c>
      <c r="E59" s="104">
        <f>SUMIF('Evaluación Financiera'!$1:$1,'Resumen Anual'!$E$49,'Evaluación Financiera'!245:245)</f>
        <v>0</v>
      </c>
      <c r="F59" s="104">
        <f>SUMIF('Evaluación Financiera'!$1:$1,'Resumen Anual'!$F$49,'Evaluación Financiera'!245:245)</f>
        <v>0</v>
      </c>
    </row>
    <row r="60" spans="1:6" ht="15.75" customHeight="1" x14ac:dyDescent="0.35">
      <c r="A60" s="1" t="s">
        <v>220</v>
      </c>
      <c r="B60" s="34">
        <v>0</v>
      </c>
      <c r="C60" s="34">
        <f t="shared" ref="C60:D60" si="19">B23+B24</f>
        <v>19490247.888166666</v>
      </c>
      <c r="D60" s="34">
        <f t="shared" si="19"/>
        <v>28868418.772226691</v>
      </c>
      <c r="E60" s="104">
        <f t="shared" ref="E60" si="20">D23+D24</f>
        <v>163499984.32151487</v>
      </c>
      <c r="F60" s="104">
        <f t="shared" ref="F60" si="21">E23+E24</f>
        <v>317094195.80359834</v>
      </c>
    </row>
    <row r="61" spans="1:6" ht="15.75" customHeight="1" x14ac:dyDescent="0.35">
      <c r="A61" s="128" t="s">
        <v>221</v>
      </c>
      <c r="B61" s="117">
        <f t="shared" ref="B61:D61" si="22">B58+B59+B60</f>
        <v>19490247.888166681</v>
      </c>
      <c r="C61" s="117">
        <f t="shared" si="22"/>
        <v>28868418.772226706</v>
      </c>
      <c r="D61" s="117">
        <f t="shared" si="22"/>
        <v>163499984.3215149</v>
      </c>
      <c r="E61" s="117">
        <f t="shared" ref="E61:F61" si="23">E58+E59+E60</f>
        <v>317094195.8035984</v>
      </c>
      <c r="F61" s="117">
        <f t="shared" si="23"/>
        <v>451357924.02448809</v>
      </c>
    </row>
    <row r="62" spans="1:6" ht="15.75" customHeight="1" x14ac:dyDescent="0.35">
      <c r="A62" s="149" t="s">
        <v>116</v>
      </c>
      <c r="B62" s="150">
        <f t="shared" ref="B62:D62" si="24">B61-B23-B24</f>
        <v>1.4901161193847656E-8</v>
      </c>
      <c r="C62" s="150">
        <f t="shared" si="24"/>
        <v>1.4901161193847656E-8</v>
      </c>
      <c r="D62" s="150">
        <f t="shared" si="24"/>
        <v>0</v>
      </c>
      <c r="E62" s="150">
        <f t="shared" ref="E62:F62" si="25">E61-E23-E24</f>
        <v>0</v>
      </c>
      <c r="F62" s="150">
        <f t="shared" si="25"/>
        <v>0</v>
      </c>
    </row>
    <row r="63" spans="1:6" ht="15.75" customHeight="1" x14ac:dyDescent="0.35">
      <c r="B63" s="34"/>
      <c r="C63" s="34"/>
      <c r="D63" s="34"/>
      <c r="E63" s="53"/>
    </row>
    <row r="64" spans="1:6" ht="15.75" customHeight="1" x14ac:dyDescent="0.35">
      <c r="B64" s="34"/>
      <c r="C64" s="34"/>
      <c r="D64" s="34"/>
      <c r="E64" s="53"/>
    </row>
    <row r="65" spans="2:5" ht="15.75" customHeight="1" x14ac:dyDescent="0.35">
      <c r="B65" s="34"/>
      <c r="C65" s="34"/>
      <c r="D65" s="34"/>
      <c r="E65" s="53"/>
    </row>
    <row r="66" spans="2:5" ht="15.75" customHeight="1" x14ac:dyDescent="0.35">
      <c r="B66" s="34"/>
      <c r="C66" s="34"/>
      <c r="D66" s="34"/>
      <c r="E66" s="53"/>
    </row>
    <row r="67" spans="2:5" ht="15.75" customHeight="1" x14ac:dyDescent="0.35">
      <c r="B67" s="34"/>
      <c r="C67" s="34"/>
      <c r="D67" s="34"/>
      <c r="E67" s="53"/>
    </row>
    <row r="68" spans="2:5" ht="15.75" customHeight="1" x14ac:dyDescent="0.35">
      <c r="B68" s="34"/>
      <c r="C68" s="34"/>
      <c r="D68" s="34"/>
      <c r="E68" s="53"/>
    </row>
    <row r="69" spans="2:5" ht="15.75" customHeight="1" x14ac:dyDescent="0.35">
      <c r="B69" s="34"/>
      <c r="C69" s="34"/>
      <c r="D69" s="34"/>
      <c r="E69" s="53"/>
    </row>
    <row r="70" spans="2:5" ht="15.75" customHeight="1" x14ac:dyDescent="0.35">
      <c r="B70" s="34"/>
      <c r="C70" s="34"/>
      <c r="D70" s="34"/>
      <c r="E70" s="53"/>
    </row>
    <row r="71" spans="2:5" ht="15.75" customHeight="1" x14ac:dyDescent="0.35">
      <c r="B71" s="34"/>
      <c r="C71" s="34"/>
      <c r="D71" s="34"/>
      <c r="E71" s="53"/>
    </row>
    <row r="72" spans="2:5" ht="15.75" customHeight="1" x14ac:dyDescent="0.35">
      <c r="B72" s="34"/>
      <c r="C72" s="34"/>
      <c r="D72" s="34"/>
      <c r="E72" s="53"/>
    </row>
    <row r="73" spans="2:5" ht="15.75" customHeight="1" x14ac:dyDescent="0.35">
      <c r="B73" s="34"/>
      <c r="C73" s="34"/>
      <c r="D73" s="34"/>
      <c r="E73" s="53"/>
    </row>
    <row r="74" spans="2:5" ht="15.75" customHeight="1" x14ac:dyDescent="0.35">
      <c r="B74" s="34"/>
      <c r="C74" s="34"/>
      <c r="D74" s="34"/>
      <c r="E74" s="53"/>
    </row>
    <row r="75" spans="2:5" ht="15.75" customHeight="1" x14ac:dyDescent="0.35">
      <c r="B75" s="34"/>
      <c r="C75" s="34"/>
      <c r="D75" s="34"/>
      <c r="E75" s="53"/>
    </row>
    <row r="76" spans="2:5" ht="15.75" customHeight="1" x14ac:dyDescent="0.35">
      <c r="B76" s="34"/>
      <c r="C76" s="34"/>
      <c r="D76" s="34"/>
      <c r="E76" s="53"/>
    </row>
    <row r="77" spans="2:5" ht="15.75" customHeight="1" x14ac:dyDescent="0.35">
      <c r="B77" s="34"/>
      <c r="C77" s="34"/>
      <c r="D77" s="34"/>
      <c r="E77" s="53"/>
    </row>
    <row r="78" spans="2:5" ht="15.75" customHeight="1" x14ac:dyDescent="0.35">
      <c r="B78" s="34"/>
      <c r="C78" s="34"/>
      <c r="D78" s="34"/>
      <c r="E78" s="53"/>
    </row>
    <row r="79" spans="2:5" ht="15.75" customHeight="1" x14ac:dyDescent="0.35">
      <c r="B79" s="34"/>
      <c r="C79" s="34"/>
      <c r="D79" s="34"/>
      <c r="E79" s="53"/>
    </row>
    <row r="80" spans="2:5" ht="15.75" customHeight="1" x14ac:dyDescent="0.35">
      <c r="B80" s="34"/>
      <c r="C80" s="34"/>
      <c r="D80" s="34"/>
      <c r="E80" s="53"/>
    </row>
    <row r="81" spans="2:5" ht="15.75" customHeight="1" x14ac:dyDescent="0.35">
      <c r="B81" s="34"/>
      <c r="C81" s="34"/>
      <c r="D81" s="34"/>
      <c r="E81" s="53"/>
    </row>
    <row r="82" spans="2:5" ht="15.75" customHeight="1" x14ac:dyDescent="0.35">
      <c r="B82" s="34"/>
      <c r="C82" s="34"/>
      <c r="D82" s="34"/>
      <c r="E82" s="53"/>
    </row>
    <row r="83" spans="2:5" ht="15.75" customHeight="1" x14ac:dyDescent="0.35">
      <c r="B83" s="34"/>
      <c r="C83" s="34"/>
      <c r="D83" s="34"/>
      <c r="E83" s="53"/>
    </row>
    <row r="84" spans="2:5" ht="15.75" customHeight="1" x14ac:dyDescent="0.35">
      <c r="B84" s="34"/>
      <c r="C84" s="34"/>
      <c r="D84" s="34"/>
      <c r="E84" s="53"/>
    </row>
    <row r="85" spans="2:5" ht="15.75" customHeight="1" x14ac:dyDescent="0.35">
      <c r="B85" s="34"/>
      <c r="C85" s="34"/>
      <c r="D85" s="34"/>
      <c r="E85" s="53"/>
    </row>
    <row r="86" spans="2:5" ht="15.75" customHeight="1" x14ac:dyDescent="0.35">
      <c r="B86" s="34"/>
      <c r="C86" s="34"/>
      <c r="D86" s="34"/>
      <c r="E86" s="53"/>
    </row>
    <row r="87" spans="2:5" ht="15.75" customHeight="1" x14ac:dyDescent="0.35">
      <c r="B87" s="34"/>
      <c r="C87" s="34"/>
      <c r="D87" s="34"/>
      <c r="E87" s="53"/>
    </row>
    <row r="88" spans="2:5" ht="15.75" customHeight="1" x14ac:dyDescent="0.35">
      <c r="B88" s="34"/>
      <c r="C88" s="34"/>
      <c r="D88" s="34"/>
      <c r="E88" s="53"/>
    </row>
    <row r="89" spans="2:5" ht="15.75" customHeight="1" x14ac:dyDescent="0.35">
      <c r="B89" s="34"/>
      <c r="C89" s="34"/>
      <c r="D89" s="34"/>
      <c r="E89" s="53"/>
    </row>
    <row r="90" spans="2:5" ht="15.75" customHeight="1" x14ac:dyDescent="0.35">
      <c r="B90" s="34"/>
      <c r="C90" s="34"/>
      <c r="D90" s="34"/>
      <c r="E90" s="53"/>
    </row>
    <row r="91" spans="2:5" ht="15.75" customHeight="1" x14ac:dyDescent="0.35">
      <c r="B91" s="34"/>
      <c r="C91" s="34"/>
      <c r="D91" s="34"/>
      <c r="E91" s="53"/>
    </row>
    <row r="92" spans="2:5" ht="15.75" customHeight="1" x14ac:dyDescent="0.35">
      <c r="B92" s="34"/>
      <c r="C92" s="34"/>
      <c r="D92" s="34"/>
      <c r="E92" s="53"/>
    </row>
    <row r="93" spans="2:5" ht="15.75" customHeight="1" x14ac:dyDescent="0.35">
      <c r="B93" s="34"/>
      <c r="C93" s="34"/>
      <c r="D93" s="34"/>
      <c r="E93" s="53"/>
    </row>
    <row r="94" spans="2:5" ht="15.75" customHeight="1" x14ac:dyDescent="0.35">
      <c r="B94" s="34"/>
      <c r="C94" s="34"/>
      <c r="D94" s="34"/>
      <c r="E94" s="53"/>
    </row>
    <row r="95" spans="2:5" ht="15.75" customHeight="1" x14ac:dyDescent="0.35">
      <c r="B95" s="34"/>
      <c r="C95" s="34"/>
      <c r="D95" s="34"/>
      <c r="E95" s="53"/>
    </row>
    <row r="96" spans="2:5" ht="15.75" customHeight="1" x14ac:dyDescent="0.35">
      <c r="B96" s="34"/>
      <c r="C96" s="34"/>
      <c r="D96" s="34"/>
      <c r="E96" s="53"/>
    </row>
    <row r="97" spans="2:5" ht="15.75" customHeight="1" x14ac:dyDescent="0.35">
      <c r="B97" s="34"/>
      <c r="C97" s="34"/>
      <c r="D97" s="34"/>
      <c r="E97" s="53"/>
    </row>
    <row r="98" spans="2:5" ht="15.75" customHeight="1" x14ac:dyDescent="0.35">
      <c r="B98" s="34"/>
      <c r="C98" s="34"/>
      <c r="D98" s="34"/>
      <c r="E98" s="53"/>
    </row>
    <row r="99" spans="2:5" ht="15.75" customHeight="1" x14ac:dyDescent="0.35">
      <c r="B99" s="34"/>
      <c r="C99" s="34"/>
      <c r="D99" s="34"/>
      <c r="E99" s="53"/>
    </row>
    <row r="100" spans="2:5" ht="15.75" customHeight="1" x14ac:dyDescent="0.35">
      <c r="B100" s="34"/>
      <c r="C100" s="34"/>
      <c r="D100" s="34"/>
      <c r="E100" s="53"/>
    </row>
    <row r="101" spans="2:5" ht="15.75" customHeight="1" x14ac:dyDescent="0.35">
      <c r="B101" s="34"/>
      <c r="C101" s="34"/>
      <c r="D101" s="34"/>
      <c r="E101" s="53"/>
    </row>
    <row r="102" spans="2:5" ht="15.75" customHeight="1" x14ac:dyDescent="0.35">
      <c r="B102" s="34"/>
      <c r="C102" s="34"/>
      <c r="D102" s="34"/>
      <c r="E102" s="53"/>
    </row>
    <row r="103" spans="2:5" ht="15.75" customHeight="1" x14ac:dyDescent="0.35">
      <c r="B103" s="34"/>
      <c r="C103" s="34"/>
      <c r="D103" s="34"/>
      <c r="E103" s="53"/>
    </row>
    <row r="104" spans="2:5" ht="15.75" customHeight="1" x14ac:dyDescent="0.35">
      <c r="B104" s="34"/>
      <c r="C104" s="34"/>
      <c r="D104" s="34"/>
      <c r="E104" s="53"/>
    </row>
    <row r="105" spans="2:5" ht="15.75" customHeight="1" x14ac:dyDescent="0.35">
      <c r="B105" s="34"/>
      <c r="C105" s="34"/>
      <c r="D105" s="34"/>
      <c r="E105" s="53"/>
    </row>
    <row r="106" spans="2:5" ht="15.75" customHeight="1" x14ac:dyDescent="0.35">
      <c r="B106" s="34"/>
      <c r="C106" s="34"/>
      <c r="D106" s="34"/>
      <c r="E106" s="53"/>
    </row>
    <row r="107" spans="2:5" ht="15.75" customHeight="1" x14ac:dyDescent="0.35">
      <c r="B107" s="34"/>
      <c r="C107" s="34"/>
      <c r="D107" s="34"/>
      <c r="E107" s="53"/>
    </row>
    <row r="108" spans="2:5" ht="15.75" customHeight="1" x14ac:dyDescent="0.35">
      <c r="B108" s="34"/>
      <c r="C108" s="34"/>
      <c r="D108" s="34"/>
      <c r="E108" s="53"/>
    </row>
    <row r="109" spans="2:5" ht="15.75" customHeight="1" x14ac:dyDescent="0.35">
      <c r="B109" s="34"/>
      <c r="C109" s="34"/>
      <c r="D109" s="34"/>
      <c r="E109" s="53"/>
    </row>
    <row r="110" spans="2:5" ht="15.75" customHeight="1" x14ac:dyDescent="0.35">
      <c r="B110" s="34"/>
      <c r="C110" s="34"/>
      <c r="D110" s="34"/>
      <c r="E110" s="53"/>
    </row>
    <row r="111" spans="2:5" ht="15.75" customHeight="1" x14ac:dyDescent="0.35">
      <c r="B111" s="34"/>
      <c r="C111" s="34"/>
      <c r="D111" s="34"/>
      <c r="E111" s="53"/>
    </row>
    <row r="112" spans="2:5" ht="15.75" customHeight="1" x14ac:dyDescent="0.35">
      <c r="B112" s="34"/>
      <c r="C112" s="34"/>
      <c r="D112" s="34"/>
      <c r="E112" s="53"/>
    </row>
    <row r="113" spans="2:5" ht="15.75" customHeight="1" x14ac:dyDescent="0.35">
      <c r="B113" s="34"/>
      <c r="C113" s="34"/>
      <c r="D113" s="34"/>
      <c r="E113" s="53"/>
    </row>
    <row r="114" spans="2:5" ht="15.75" customHeight="1" x14ac:dyDescent="0.35">
      <c r="B114" s="34"/>
      <c r="C114" s="34"/>
      <c r="D114" s="34"/>
      <c r="E114" s="53"/>
    </row>
    <row r="115" spans="2:5" ht="15.75" customHeight="1" x14ac:dyDescent="0.35">
      <c r="B115" s="34"/>
      <c r="C115" s="34"/>
      <c r="D115" s="34"/>
      <c r="E115" s="53"/>
    </row>
    <row r="116" spans="2:5" ht="15.75" customHeight="1" x14ac:dyDescent="0.35">
      <c r="B116" s="34"/>
      <c r="C116" s="34"/>
      <c r="D116" s="34"/>
      <c r="E116" s="53"/>
    </row>
    <row r="117" spans="2:5" ht="15.75" customHeight="1" x14ac:dyDescent="0.35">
      <c r="B117" s="34"/>
      <c r="C117" s="34"/>
      <c r="D117" s="34"/>
      <c r="E117" s="53"/>
    </row>
    <row r="118" spans="2:5" ht="15.75" customHeight="1" x14ac:dyDescent="0.35">
      <c r="B118" s="34"/>
      <c r="C118" s="34"/>
      <c r="D118" s="34"/>
      <c r="E118" s="53"/>
    </row>
    <row r="119" spans="2:5" ht="15.75" customHeight="1" x14ac:dyDescent="0.35">
      <c r="B119" s="34"/>
      <c r="C119" s="34"/>
      <c r="D119" s="34"/>
      <c r="E119" s="53"/>
    </row>
    <row r="120" spans="2:5" ht="15.75" customHeight="1" x14ac:dyDescent="0.35">
      <c r="B120" s="34"/>
      <c r="C120" s="34"/>
      <c r="D120" s="34"/>
      <c r="E120" s="53"/>
    </row>
    <row r="121" spans="2:5" ht="15.75" customHeight="1" x14ac:dyDescent="0.35">
      <c r="B121" s="34"/>
      <c r="C121" s="34"/>
      <c r="D121" s="34"/>
      <c r="E121" s="53"/>
    </row>
    <row r="122" spans="2:5" ht="15.75" customHeight="1" x14ac:dyDescent="0.35">
      <c r="B122" s="34"/>
      <c r="C122" s="34"/>
      <c r="D122" s="34"/>
      <c r="E122" s="53"/>
    </row>
    <row r="123" spans="2:5" ht="15.75" customHeight="1" x14ac:dyDescent="0.35">
      <c r="B123" s="34"/>
      <c r="C123" s="34"/>
      <c r="D123" s="34"/>
      <c r="E123" s="53"/>
    </row>
    <row r="124" spans="2:5" ht="15.75" customHeight="1" x14ac:dyDescent="0.35">
      <c r="B124" s="34"/>
      <c r="C124" s="34"/>
      <c r="D124" s="34"/>
      <c r="E124" s="53"/>
    </row>
    <row r="125" spans="2:5" ht="15.75" customHeight="1" x14ac:dyDescent="0.35">
      <c r="B125" s="34"/>
      <c r="C125" s="34"/>
      <c r="D125" s="34"/>
      <c r="E125" s="53"/>
    </row>
    <row r="126" spans="2:5" ht="15.75" customHeight="1" x14ac:dyDescent="0.35">
      <c r="B126" s="34"/>
      <c r="C126" s="34"/>
      <c r="D126" s="34"/>
      <c r="E126" s="53"/>
    </row>
    <row r="127" spans="2:5" ht="15.75" customHeight="1" x14ac:dyDescent="0.35">
      <c r="B127" s="34"/>
      <c r="C127" s="34"/>
      <c r="D127" s="34"/>
      <c r="E127" s="53"/>
    </row>
    <row r="128" spans="2:5" ht="15.75" customHeight="1" x14ac:dyDescent="0.35">
      <c r="B128" s="34"/>
      <c r="C128" s="34"/>
      <c r="D128" s="34"/>
      <c r="E128" s="53"/>
    </row>
    <row r="129" spans="2:5" ht="15.75" customHeight="1" x14ac:dyDescent="0.35">
      <c r="B129" s="34"/>
      <c r="C129" s="34"/>
      <c r="D129" s="34"/>
      <c r="E129" s="53"/>
    </row>
    <row r="130" spans="2:5" ht="15.75" customHeight="1" x14ac:dyDescent="0.35">
      <c r="B130" s="34"/>
      <c r="C130" s="34"/>
      <c r="D130" s="34"/>
      <c r="E130" s="53"/>
    </row>
    <row r="131" spans="2:5" ht="15.75" customHeight="1" x14ac:dyDescent="0.35">
      <c r="B131" s="34"/>
      <c r="C131" s="34"/>
      <c r="D131" s="34"/>
      <c r="E131" s="53"/>
    </row>
    <row r="132" spans="2:5" ht="15.75" customHeight="1" x14ac:dyDescent="0.35">
      <c r="B132" s="34"/>
      <c r="C132" s="34"/>
      <c r="D132" s="34"/>
      <c r="E132" s="53"/>
    </row>
    <row r="133" spans="2:5" ht="15.75" customHeight="1" x14ac:dyDescent="0.35">
      <c r="B133" s="34"/>
      <c r="C133" s="34"/>
      <c r="D133" s="34"/>
      <c r="E133" s="53"/>
    </row>
    <row r="134" spans="2:5" ht="15.75" customHeight="1" x14ac:dyDescent="0.35">
      <c r="B134" s="34"/>
      <c r="C134" s="34"/>
      <c r="D134" s="34"/>
      <c r="E134" s="53"/>
    </row>
    <row r="135" spans="2:5" ht="15.75" customHeight="1" x14ac:dyDescent="0.35">
      <c r="B135" s="34"/>
      <c r="C135" s="34"/>
      <c r="D135" s="34"/>
      <c r="E135" s="53"/>
    </row>
    <row r="136" spans="2:5" ht="15.75" customHeight="1" x14ac:dyDescent="0.35">
      <c r="B136" s="34"/>
      <c r="C136" s="34"/>
      <c r="D136" s="34"/>
      <c r="E136" s="53"/>
    </row>
    <row r="137" spans="2:5" ht="15.75" customHeight="1" x14ac:dyDescent="0.35">
      <c r="B137" s="34"/>
      <c r="C137" s="34"/>
      <c r="D137" s="34"/>
      <c r="E137" s="53"/>
    </row>
    <row r="138" spans="2:5" ht="15.75" customHeight="1" x14ac:dyDescent="0.35">
      <c r="B138" s="34"/>
      <c r="C138" s="34"/>
      <c r="D138" s="34"/>
      <c r="E138" s="53"/>
    </row>
    <row r="139" spans="2:5" ht="15.75" customHeight="1" x14ac:dyDescent="0.35">
      <c r="B139" s="34"/>
      <c r="C139" s="34"/>
      <c r="D139" s="34"/>
      <c r="E139" s="53"/>
    </row>
    <row r="140" spans="2:5" ht="15.75" customHeight="1" x14ac:dyDescent="0.35">
      <c r="B140" s="34"/>
      <c r="C140" s="34"/>
      <c r="D140" s="34"/>
      <c r="E140" s="53"/>
    </row>
    <row r="141" spans="2:5" ht="15.75" customHeight="1" x14ac:dyDescent="0.35">
      <c r="B141" s="34"/>
      <c r="C141" s="34"/>
      <c r="D141" s="34"/>
      <c r="E141" s="53"/>
    </row>
    <row r="142" spans="2:5" ht="15.75" customHeight="1" x14ac:dyDescent="0.35">
      <c r="B142" s="34"/>
      <c r="C142" s="34"/>
      <c r="D142" s="34"/>
      <c r="E142" s="53"/>
    </row>
    <row r="143" spans="2:5" ht="15.75" customHeight="1" x14ac:dyDescent="0.35">
      <c r="B143" s="34"/>
      <c r="C143" s="34"/>
      <c r="D143" s="34"/>
      <c r="E143" s="53"/>
    </row>
    <row r="144" spans="2:5" ht="15.75" customHeight="1" x14ac:dyDescent="0.35">
      <c r="B144" s="34"/>
      <c r="C144" s="34"/>
      <c r="D144" s="34"/>
      <c r="E144" s="53"/>
    </row>
    <row r="145" spans="2:5" ht="15.75" customHeight="1" x14ac:dyDescent="0.35">
      <c r="B145" s="34"/>
      <c r="C145" s="34"/>
      <c r="D145" s="34"/>
      <c r="E145" s="53"/>
    </row>
    <row r="146" spans="2:5" ht="15.75" customHeight="1" x14ac:dyDescent="0.35">
      <c r="B146" s="34"/>
      <c r="C146" s="34"/>
      <c r="D146" s="34"/>
      <c r="E146" s="53"/>
    </row>
    <row r="147" spans="2:5" ht="15.75" customHeight="1" x14ac:dyDescent="0.35">
      <c r="B147" s="34"/>
      <c r="C147" s="34"/>
      <c r="D147" s="34"/>
      <c r="E147" s="53"/>
    </row>
    <row r="148" spans="2:5" ht="15.75" customHeight="1" x14ac:dyDescent="0.35">
      <c r="B148" s="34"/>
      <c r="C148" s="34"/>
      <c r="D148" s="34"/>
      <c r="E148" s="53"/>
    </row>
    <row r="149" spans="2:5" ht="15.75" customHeight="1" x14ac:dyDescent="0.35">
      <c r="B149" s="34"/>
      <c r="C149" s="34"/>
      <c r="D149" s="34"/>
      <c r="E149" s="53"/>
    </row>
    <row r="150" spans="2:5" ht="15.75" customHeight="1" x14ac:dyDescent="0.35">
      <c r="B150" s="34"/>
      <c r="C150" s="34"/>
      <c r="D150" s="34"/>
      <c r="E150" s="53"/>
    </row>
    <row r="151" spans="2:5" ht="15.75" customHeight="1" x14ac:dyDescent="0.35">
      <c r="B151" s="34"/>
      <c r="C151" s="34"/>
      <c r="D151" s="34"/>
      <c r="E151" s="53"/>
    </row>
    <row r="152" spans="2:5" ht="15.75" customHeight="1" x14ac:dyDescent="0.35">
      <c r="B152" s="34"/>
      <c r="C152" s="34"/>
      <c r="D152" s="34"/>
      <c r="E152" s="53"/>
    </row>
    <row r="153" spans="2:5" ht="15.75" customHeight="1" x14ac:dyDescent="0.35">
      <c r="B153" s="34"/>
      <c r="C153" s="34"/>
      <c r="D153" s="34"/>
      <c r="E153" s="53"/>
    </row>
    <row r="154" spans="2:5" ht="15.75" customHeight="1" x14ac:dyDescent="0.35">
      <c r="B154" s="34"/>
      <c r="C154" s="34"/>
      <c r="D154" s="34"/>
      <c r="E154" s="53"/>
    </row>
    <row r="155" spans="2:5" ht="15.75" customHeight="1" x14ac:dyDescent="0.35">
      <c r="B155" s="34"/>
      <c r="C155" s="34"/>
      <c r="D155" s="34"/>
      <c r="E155" s="53"/>
    </row>
    <row r="156" spans="2:5" ht="15.75" customHeight="1" x14ac:dyDescent="0.35">
      <c r="B156" s="34"/>
      <c r="C156" s="34"/>
      <c r="D156" s="34"/>
      <c r="E156" s="53"/>
    </row>
    <row r="157" spans="2:5" ht="15.75" customHeight="1" x14ac:dyDescent="0.35">
      <c r="B157" s="34"/>
      <c r="C157" s="34"/>
      <c r="D157" s="34"/>
      <c r="E157" s="53"/>
    </row>
    <row r="158" spans="2:5" ht="15.75" customHeight="1" x14ac:dyDescent="0.35">
      <c r="B158" s="34"/>
      <c r="C158" s="34"/>
      <c r="D158" s="34"/>
      <c r="E158" s="53"/>
    </row>
    <row r="159" spans="2:5" ht="15.75" customHeight="1" x14ac:dyDescent="0.35">
      <c r="B159" s="34"/>
      <c r="C159" s="34"/>
      <c r="D159" s="34"/>
      <c r="E159" s="53"/>
    </row>
    <row r="160" spans="2:5" ht="15.75" customHeight="1" x14ac:dyDescent="0.35">
      <c r="B160" s="34"/>
      <c r="C160" s="34"/>
      <c r="D160" s="34"/>
      <c r="E160" s="53"/>
    </row>
    <row r="161" spans="2:5" ht="15.75" customHeight="1" x14ac:dyDescent="0.35">
      <c r="B161" s="34"/>
      <c r="C161" s="34"/>
      <c r="D161" s="34"/>
      <c r="E161" s="53"/>
    </row>
    <row r="162" spans="2:5" ht="15.75" customHeight="1" x14ac:dyDescent="0.35">
      <c r="B162" s="34"/>
      <c r="C162" s="34"/>
      <c r="D162" s="34"/>
      <c r="E162" s="53"/>
    </row>
    <row r="163" spans="2:5" ht="15.75" customHeight="1" x14ac:dyDescent="0.35">
      <c r="B163" s="34"/>
      <c r="C163" s="34"/>
      <c r="D163" s="34"/>
      <c r="E163" s="53"/>
    </row>
    <row r="164" spans="2:5" ht="15.75" customHeight="1" x14ac:dyDescent="0.35">
      <c r="B164" s="34"/>
      <c r="C164" s="34"/>
      <c r="D164" s="34"/>
      <c r="E164" s="53"/>
    </row>
    <row r="165" spans="2:5" ht="15.75" customHeight="1" x14ac:dyDescent="0.35">
      <c r="B165" s="34"/>
      <c r="C165" s="34"/>
      <c r="D165" s="34"/>
      <c r="E165" s="53"/>
    </row>
    <row r="166" spans="2:5" ht="15.75" customHeight="1" x14ac:dyDescent="0.35">
      <c r="B166" s="34"/>
      <c r="C166" s="34"/>
      <c r="D166" s="34"/>
      <c r="E166" s="53"/>
    </row>
    <row r="167" spans="2:5" ht="15.75" customHeight="1" x14ac:dyDescent="0.35">
      <c r="B167" s="34"/>
      <c r="C167" s="34"/>
      <c r="D167" s="34"/>
      <c r="E167" s="53"/>
    </row>
    <row r="168" spans="2:5" ht="15.75" customHeight="1" x14ac:dyDescent="0.35">
      <c r="B168" s="34"/>
      <c r="C168" s="34"/>
      <c r="D168" s="34"/>
      <c r="E168" s="53"/>
    </row>
    <row r="169" spans="2:5" ht="15.75" customHeight="1" x14ac:dyDescent="0.35">
      <c r="B169" s="34"/>
      <c r="C169" s="34"/>
      <c r="D169" s="34"/>
      <c r="E169" s="53"/>
    </row>
    <row r="170" spans="2:5" ht="15.75" customHeight="1" x14ac:dyDescent="0.35">
      <c r="B170" s="34"/>
      <c r="C170" s="34"/>
      <c r="D170" s="34"/>
      <c r="E170" s="53"/>
    </row>
    <row r="171" spans="2:5" ht="15.75" customHeight="1" x14ac:dyDescent="0.35">
      <c r="B171" s="34"/>
      <c r="C171" s="34"/>
      <c r="D171" s="34"/>
      <c r="E171" s="53"/>
    </row>
    <row r="172" spans="2:5" ht="15.75" customHeight="1" x14ac:dyDescent="0.35">
      <c r="B172" s="34"/>
      <c r="C172" s="34"/>
      <c r="D172" s="34"/>
      <c r="E172" s="53"/>
    </row>
    <row r="173" spans="2:5" ht="15.75" customHeight="1" x14ac:dyDescent="0.35">
      <c r="B173" s="34"/>
      <c r="C173" s="34"/>
      <c r="D173" s="34"/>
      <c r="E173" s="53"/>
    </row>
    <row r="174" spans="2:5" ht="15.75" customHeight="1" x14ac:dyDescent="0.35">
      <c r="B174" s="34"/>
      <c r="C174" s="34"/>
      <c r="D174" s="34"/>
      <c r="E174" s="53"/>
    </row>
    <row r="175" spans="2:5" ht="15.75" customHeight="1" x14ac:dyDescent="0.35">
      <c r="B175" s="34"/>
      <c r="C175" s="34"/>
      <c r="D175" s="34"/>
      <c r="E175" s="53"/>
    </row>
    <row r="176" spans="2:5" ht="15.75" customHeight="1" x14ac:dyDescent="0.35">
      <c r="B176" s="34"/>
      <c r="C176" s="34"/>
      <c r="D176" s="34"/>
      <c r="E176" s="53"/>
    </row>
    <row r="177" spans="2:5" ht="15.75" customHeight="1" x14ac:dyDescent="0.35">
      <c r="B177" s="34"/>
      <c r="C177" s="34"/>
      <c r="D177" s="34"/>
      <c r="E177" s="53"/>
    </row>
    <row r="178" spans="2:5" ht="15.75" customHeight="1" x14ac:dyDescent="0.35">
      <c r="B178" s="34"/>
      <c r="C178" s="34"/>
      <c r="D178" s="34"/>
      <c r="E178" s="53"/>
    </row>
    <row r="179" spans="2:5" ht="15.75" customHeight="1" x14ac:dyDescent="0.35">
      <c r="B179" s="34"/>
      <c r="C179" s="34"/>
      <c r="D179" s="34"/>
      <c r="E179" s="53"/>
    </row>
    <row r="180" spans="2:5" ht="15.75" customHeight="1" x14ac:dyDescent="0.35">
      <c r="B180" s="34"/>
      <c r="C180" s="34"/>
      <c r="D180" s="34"/>
      <c r="E180" s="53"/>
    </row>
    <row r="181" spans="2:5" ht="15.75" customHeight="1" x14ac:dyDescent="0.35">
      <c r="B181" s="34"/>
      <c r="C181" s="34"/>
      <c r="D181" s="34"/>
      <c r="E181" s="53"/>
    </row>
    <row r="182" spans="2:5" ht="15.75" customHeight="1" x14ac:dyDescent="0.35">
      <c r="B182" s="34"/>
      <c r="C182" s="34"/>
      <c r="D182" s="34"/>
      <c r="E182" s="53"/>
    </row>
    <row r="183" spans="2:5" ht="15.75" customHeight="1" x14ac:dyDescent="0.35">
      <c r="B183" s="34"/>
      <c r="C183" s="34"/>
      <c r="D183" s="34"/>
      <c r="E183" s="53"/>
    </row>
    <row r="184" spans="2:5" ht="15.75" customHeight="1" x14ac:dyDescent="0.35">
      <c r="B184" s="34"/>
      <c r="C184" s="34"/>
      <c r="D184" s="34"/>
      <c r="E184" s="53"/>
    </row>
    <row r="185" spans="2:5" ht="15.75" customHeight="1" x14ac:dyDescent="0.35">
      <c r="B185" s="34"/>
      <c r="C185" s="34"/>
      <c r="D185" s="34"/>
      <c r="E185" s="53"/>
    </row>
    <row r="186" spans="2:5" ht="15.75" customHeight="1" x14ac:dyDescent="0.35">
      <c r="B186" s="34"/>
      <c r="C186" s="34"/>
      <c r="D186" s="34"/>
      <c r="E186" s="53"/>
    </row>
    <row r="187" spans="2:5" ht="15.75" customHeight="1" x14ac:dyDescent="0.35">
      <c r="B187" s="34"/>
      <c r="C187" s="34"/>
      <c r="D187" s="34"/>
      <c r="E187" s="53"/>
    </row>
    <row r="188" spans="2:5" ht="15.75" customHeight="1" x14ac:dyDescent="0.35">
      <c r="B188" s="34"/>
      <c r="C188" s="34"/>
      <c r="D188" s="34"/>
      <c r="E188" s="53"/>
    </row>
    <row r="189" spans="2:5" ht="15.75" customHeight="1" x14ac:dyDescent="0.35">
      <c r="B189" s="34"/>
      <c r="C189" s="34"/>
      <c r="D189" s="34"/>
      <c r="E189" s="53"/>
    </row>
    <row r="190" spans="2:5" ht="15.75" customHeight="1" x14ac:dyDescent="0.35">
      <c r="B190" s="34"/>
      <c r="C190" s="34"/>
      <c r="D190" s="34"/>
      <c r="E190" s="53"/>
    </row>
    <row r="191" spans="2:5" ht="15.75" customHeight="1" x14ac:dyDescent="0.35">
      <c r="B191" s="34"/>
      <c r="C191" s="34"/>
      <c r="D191" s="34"/>
      <c r="E191" s="53"/>
    </row>
    <row r="192" spans="2:5" ht="15.75" customHeight="1" x14ac:dyDescent="0.35">
      <c r="B192" s="34"/>
      <c r="C192" s="34"/>
      <c r="D192" s="34"/>
      <c r="E192" s="53"/>
    </row>
    <row r="193" spans="2:5" ht="15.75" customHeight="1" x14ac:dyDescent="0.35">
      <c r="B193" s="34"/>
      <c r="C193" s="34"/>
      <c r="D193" s="34"/>
      <c r="E193" s="53"/>
    </row>
    <row r="194" spans="2:5" ht="15.75" customHeight="1" x14ac:dyDescent="0.35">
      <c r="B194" s="34"/>
      <c r="C194" s="34"/>
      <c r="D194" s="34"/>
      <c r="E194" s="53"/>
    </row>
    <row r="195" spans="2:5" ht="15.75" customHeight="1" x14ac:dyDescent="0.35">
      <c r="B195" s="34"/>
      <c r="C195" s="34"/>
      <c r="D195" s="34"/>
      <c r="E195" s="53"/>
    </row>
    <row r="196" spans="2:5" ht="15.75" customHeight="1" x14ac:dyDescent="0.35">
      <c r="B196" s="34"/>
      <c r="C196" s="34"/>
      <c r="D196" s="34"/>
      <c r="E196" s="53"/>
    </row>
    <row r="197" spans="2:5" ht="15.75" customHeight="1" x14ac:dyDescent="0.35">
      <c r="B197" s="34"/>
      <c r="C197" s="34"/>
      <c r="D197" s="34"/>
      <c r="E197" s="53"/>
    </row>
    <row r="198" spans="2:5" ht="15.75" customHeight="1" x14ac:dyDescent="0.35">
      <c r="B198" s="34"/>
      <c r="C198" s="34"/>
      <c r="D198" s="34"/>
      <c r="E198" s="53"/>
    </row>
    <row r="199" spans="2:5" ht="15.75" customHeight="1" x14ac:dyDescent="0.35">
      <c r="B199" s="34"/>
      <c r="C199" s="34"/>
      <c r="D199" s="34"/>
      <c r="E199" s="53"/>
    </row>
    <row r="200" spans="2:5" ht="15.75" customHeight="1" x14ac:dyDescent="0.35">
      <c r="B200" s="34"/>
      <c r="C200" s="34"/>
      <c r="D200" s="34"/>
      <c r="E200" s="53"/>
    </row>
    <row r="201" spans="2:5" ht="15.75" customHeight="1" x14ac:dyDescent="0.35">
      <c r="B201" s="34"/>
      <c r="C201" s="34"/>
      <c r="D201" s="34"/>
      <c r="E201" s="53"/>
    </row>
    <row r="202" spans="2:5" ht="15.75" customHeight="1" x14ac:dyDescent="0.35">
      <c r="B202" s="34"/>
      <c r="C202" s="34"/>
      <c r="D202" s="34"/>
      <c r="E202" s="53"/>
    </row>
    <row r="203" spans="2:5" ht="15.75" customHeight="1" x14ac:dyDescent="0.35">
      <c r="B203" s="34"/>
      <c r="C203" s="34"/>
      <c r="D203" s="34"/>
      <c r="E203" s="53"/>
    </row>
    <row r="204" spans="2:5" ht="15.75" customHeight="1" x14ac:dyDescent="0.35">
      <c r="B204" s="34"/>
      <c r="C204" s="34"/>
      <c r="D204" s="34"/>
      <c r="E204" s="53"/>
    </row>
    <row r="205" spans="2:5" ht="15.75" customHeight="1" x14ac:dyDescent="0.35">
      <c r="B205" s="34"/>
      <c r="C205" s="34"/>
      <c r="D205" s="34"/>
      <c r="E205" s="53"/>
    </row>
    <row r="206" spans="2:5" ht="15.75" customHeight="1" x14ac:dyDescent="0.35">
      <c r="B206" s="34"/>
      <c r="C206" s="34"/>
      <c r="D206" s="34"/>
      <c r="E206" s="53"/>
    </row>
    <row r="207" spans="2:5" ht="15.75" customHeight="1" x14ac:dyDescent="0.35">
      <c r="B207" s="34"/>
      <c r="C207" s="34"/>
      <c r="D207" s="34"/>
      <c r="E207" s="53"/>
    </row>
    <row r="208" spans="2:5" ht="15.75" customHeight="1" x14ac:dyDescent="0.35">
      <c r="B208" s="34"/>
      <c r="C208" s="34"/>
      <c r="D208" s="34"/>
      <c r="E208" s="53"/>
    </row>
    <row r="209" spans="2:5" ht="15.75" customHeight="1" x14ac:dyDescent="0.35">
      <c r="B209" s="34"/>
      <c r="C209" s="34"/>
      <c r="D209" s="34"/>
      <c r="E209" s="53"/>
    </row>
    <row r="210" spans="2:5" ht="15.75" customHeight="1" x14ac:dyDescent="0.35">
      <c r="B210" s="34"/>
      <c r="C210" s="34"/>
      <c r="D210" s="34"/>
      <c r="E210" s="53"/>
    </row>
    <row r="211" spans="2:5" ht="15.75" customHeight="1" x14ac:dyDescent="0.35">
      <c r="B211" s="34"/>
      <c r="C211" s="34"/>
      <c r="D211" s="34"/>
      <c r="E211" s="53"/>
    </row>
    <row r="212" spans="2:5" ht="15.75" customHeight="1" x14ac:dyDescent="0.35">
      <c r="B212" s="34"/>
      <c r="C212" s="34"/>
      <c r="D212" s="34"/>
      <c r="E212" s="53"/>
    </row>
    <row r="213" spans="2:5" ht="15.75" customHeight="1" x14ac:dyDescent="0.35">
      <c r="B213" s="34"/>
      <c r="C213" s="34"/>
      <c r="D213" s="34"/>
      <c r="E213" s="53"/>
    </row>
    <row r="214" spans="2:5" ht="15.75" customHeight="1" x14ac:dyDescent="0.35">
      <c r="B214" s="34"/>
      <c r="C214" s="34"/>
      <c r="D214" s="34"/>
      <c r="E214" s="53"/>
    </row>
    <row r="215" spans="2:5" ht="15.75" customHeight="1" x14ac:dyDescent="0.35">
      <c r="B215" s="34"/>
      <c r="C215" s="34"/>
      <c r="D215" s="34"/>
      <c r="E215" s="53"/>
    </row>
    <row r="216" spans="2:5" ht="15.75" customHeight="1" x14ac:dyDescent="0.35">
      <c r="B216" s="34"/>
      <c r="C216" s="34"/>
      <c r="D216" s="34"/>
      <c r="E216" s="53"/>
    </row>
    <row r="217" spans="2:5" ht="15.75" customHeight="1" x14ac:dyDescent="0.35">
      <c r="B217" s="34"/>
      <c r="C217" s="34"/>
      <c r="D217" s="34"/>
      <c r="E217" s="53"/>
    </row>
    <row r="218" spans="2:5" ht="15.75" customHeight="1" x14ac:dyDescent="0.35">
      <c r="B218" s="34"/>
      <c r="C218" s="34"/>
      <c r="D218" s="34"/>
      <c r="E218" s="53"/>
    </row>
    <row r="219" spans="2:5" ht="15.75" customHeight="1" x14ac:dyDescent="0.35">
      <c r="B219" s="34"/>
      <c r="C219" s="34"/>
      <c r="D219" s="34"/>
      <c r="E219" s="53"/>
    </row>
    <row r="220" spans="2:5" ht="15.75" customHeight="1" x14ac:dyDescent="0.35">
      <c r="B220" s="34"/>
      <c r="C220" s="34"/>
      <c r="D220" s="34"/>
      <c r="E220" s="53"/>
    </row>
    <row r="221" spans="2:5" ht="15.75" customHeight="1" x14ac:dyDescent="0.35">
      <c r="B221" s="34"/>
      <c r="C221" s="34"/>
      <c r="D221" s="34"/>
      <c r="E221" s="53"/>
    </row>
    <row r="222" spans="2:5" ht="15.75" customHeight="1" x14ac:dyDescent="0.35">
      <c r="B222" s="34"/>
      <c r="C222" s="34"/>
      <c r="D222" s="34"/>
      <c r="E222" s="53"/>
    </row>
    <row r="223" spans="2:5" ht="15.75" customHeight="1" x14ac:dyDescent="0.35">
      <c r="B223" s="34"/>
      <c r="C223" s="34"/>
      <c r="D223" s="34"/>
      <c r="E223" s="53"/>
    </row>
    <row r="224" spans="2:5" ht="15.75" customHeight="1" x14ac:dyDescent="0.35">
      <c r="B224" s="34"/>
      <c r="C224" s="34"/>
      <c r="D224" s="34"/>
      <c r="E224" s="53"/>
    </row>
    <row r="225" spans="2:5" ht="15.75" customHeight="1" x14ac:dyDescent="0.35">
      <c r="B225" s="34"/>
      <c r="C225" s="34"/>
      <c r="D225" s="34"/>
      <c r="E225" s="53"/>
    </row>
    <row r="226" spans="2:5" ht="15.75" customHeight="1" x14ac:dyDescent="0.35">
      <c r="B226" s="34"/>
      <c r="C226" s="34"/>
      <c r="D226" s="34"/>
      <c r="E226" s="53"/>
    </row>
    <row r="227" spans="2:5" ht="15.75" customHeight="1" x14ac:dyDescent="0.35">
      <c r="B227" s="34"/>
      <c r="C227" s="34"/>
      <c r="D227" s="34"/>
      <c r="E227" s="53"/>
    </row>
    <row r="228" spans="2:5" ht="15.75" customHeight="1" x14ac:dyDescent="0.35">
      <c r="B228" s="34"/>
      <c r="C228" s="34"/>
      <c r="D228" s="34"/>
      <c r="E228" s="53"/>
    </row>
    <row r="229" spans="2:5" ht="15.75" customHeight="1" x14ac:dyDescent="0.35">
      <c r="B229" s="34"/>
      <c r="C229" s="34"/>
      <c r="D229" s="34"/>
      <c r="E229" s="53"/>
    </row>
    <row r="230" spans="2:5" ht="15.75" customHeight="1" x14ac:dyDescent="0.35">
      <c r="B230" s="34"/>
      <c r="C230" s="34"/>
      <c r="D230" s="34"/>
      <c r="E230" s="53"/>
    </row>
    <row r="231" spans="2:5" ht="15.75" customHeight="1" x14ac:dyDescent="0.35">
      <c r="B231" s="34"/>
      <c r="C231" s="34"/>
      <c r="D231" s="34"/>
      <c r="E231" s="53"/>
    </row>
    <row r="232" spans="2:5" ht="15.75" customHeight="1" x14ac:dyDescent="0.35">
      <c r="B232" s="34"/>
      <c r="C232" s="34"/>
      <c r="D232" s="34"/>
      <c r="E232" s="53"/>
    </row>
    <row r="233" spans="2:5" ht="15.75" customHeight="1" x14ac:dyDescent="0.35">
      <c r="B233" s="34"/>
      <c r="C233" s="34"/>
      <c r="D233" s="34"/>
      <c r="E233" s="53"/>
    </row>
    <row r="234" spans="2:5" ht="15.75" customHeight="1" x14ac:dyDescent="0.35">
      <c r="B234" s="34"/>
      <c r="C234" s="34"/>
      <c r="D234" s="34"/>
      <c r="E234" s="53"/>
    </row>
    <row r="235" spans="2:5" ht="15.75" customHeight="1" x14ac:dyDescent="0.35">
      <c r="B235" s="34"/>
      <c r="C235" s="34"/>
      <c r="D235" s="34"/>
      <c r="E235" s="53"/>
    </row>
    <row r="236" spans="2:5" ht="15.75" customHeight="1" x14ac:dyDescent="0.35">
      <c r="B236" s="34"/>
      <c r="C236" s="34"/>
      <c r="D236" s="34"/>
      <c r="E236" s="53"/>
    </row>
    <row r="237" spans="2:5" ht="15.75" customHeight="1" x14ac:dyDescent="0.35">
      <c r="B237" s="34"/>
      <c r="C237" s="34"/>
      <c r="D237" s="34"/>
      <c r="E237" s="53"/>
    </row>
    <row r="238" spans="2:5" ht="15.75" customHeight="1" x14ac:dyDescent="0.35">
      <c r="B238" s="34"/>
      <c r="C238" s="34"/>
      <c r="D238" s="34"/>
      <c r="E238" s="53"/>
    </row>
    <row r="239" spans="2:5" ht="15.75" customHeight="1" x14ac:dyDescent="0.35">
      <c r="B239" s="34"/>
      <c r="C239" s="34"/>
      <c r="D239" s="34"/>
      <c r="E239" s="53"/>
    </row>
    <row r="240" spans="2:5" ht="15.75" customHeight="1" x14ac:dyDescent="0.35">
      <c r="B240" s="34"/>
      <c r="C240" s="34"/>
      <c r="D240" s="34"/>
      <c r="E240" s="53"/>
    </row>
    <row r="241" spans="2:5" ht="15.75" customHeight="1" x14ac:dyDescent="0.35">
      <c r="B241" s="34"/>
      <c r="C241" s="34"/>
      <c r="D241" s="34"/>
      <c r="E241" s="53"/>
    </row>
    <row r="242" spans="2:5" ht="15.75" customHeight="1" x14ac:dyDescent="0.35">
      <c r="B242" s="34"/>
      <c r="C242" s="34"/>
      <c r="D242" s="34"/>
      <c r="E242" s="53"/>
    </row>
    <row r="243" spans="2:5" ht="15.75" customHeight="1" x14ac:dyDescent="0.35">
      <c r="B243" s="34"/>
      <c r="C243" s="34"/>
      <c r="D243" s="34"/>
      <c r="E243" s="53"/>
    </row>
    <row r="244" spans="2:5" ht="15.75" customHeight="1" x14ac:dyDescent="0.35">
      <c r="B244" s="34"/>
      <c r="C244" s="34"/>
      <c r="D244" s="34"/>
      <c r="E244" s="53"/>
    </row>
    <row r="245" spans="2:5" ht="15.75" customHeight="1" x14ac:dyDescent="0.35">
      <c r="B245" s="34"/>
      <c r="C245" s="34"/>
      <c r="D245" s="34"/>
      <c r="E245" s="53"/>
    </row>
    <row r="246" spans="2:5" ht="15.75" customHeight="1" x14ac:dyDescent="0.35">
      <c r="B246" s="34"/>
      <c r="C246" s="34"/>
      <c r="D246" s="34"/>
      <c r="E246" s="53"/>
    </row>
    <row r="247" spans="2:5" ht="15.75" customHeight="1" x14ac:dyDescent="0.35">
      <c r="B247" s="34"/>
      <c r="C247" s="34"/>
      <c r="D247" s="34"/>
      <c r="E247" s="53"/>
    </row>
    <row r="248" spans="2:5" ht="15.75" customHeight="1" x14ac:dyDescent="0.35">
      <c r="B248" s="34"/>
      <c r="C248" s="34"/>
      <c r="D248" s="34"/>
      <c r="E248" s="53"/>
    </row>
    <row r="249" spans="2:5" ht="15.75" customHeight="1" x14ac:dyDescent="0.35">
      <c r="B249" s="34"/>
      <c r="C249" s="34"/>
      <c r="D249" s="34"/>
      <c r="E249" s="53"/>
    </row>
    <row r="250" spans="2:5" ht="15.75" customHeight="1" x14ac:dyDescent="0.35">
      <c r="B250" s="34"/>
      <c r="C250" s="34"/>
      <c r="D250" s="34"/>
      <c r="E250" s="53"/>
    </row>
    <row r="251" spans="2:5" ht="15.75" customHeight="1" x14ac:dyDescent="0.35">
      <c r="B251" s="34"/>
      <c r="C251" s="34"/>
      <c r="D251" s="34"/>
      <c r="E251" s="53"/>
    </row>
    <row r="252" spans="2:5" ht="15.75" customHeight="1" x14ac:dyDescent="0.35">
      <c r="B252" s="34"/>
      <c r="C252" s="34"/>
      <c r="D252" s="34"/>
      <c r="E252" s="53"/>
    </row>
    <row r="253" spans="2:5" ht="15.75" customHeight="1" x14ac:dyDescent="0.35">
      <c r="B253" s="34"/>
      <c r="C253" s="34"/>
      <c r="D253" s="34"/>
      <c r="E253" s="53"/>
    </row>
    <row r="254" spans="2:5" ht="15.75" customHeight="1" x14ac:dyDescent="0.35">
      <c r="B254" s="34"/>
      <c r="C254" s="34"/>
      <c r="D254" s="34"/>
      <c r="E254" s="53"/>
    </row>
    <row r="255" spans="2:5" ht="15.75" customHeight="1" x14ac:dyDescent="0.35">
      <c r="B255" s="34"/>
      <c r="C255" s="34"/>
      <c r="D255" s="34"/>
      <c r="E255" s="53"/>
    </row>
    <row r="256" spans="2:5" ht="15.75" customHeight="1" x14ac:dyDescent="0.35">
      <c r="B256" s="34"/>
      <c r="C256" s="34"/>
      <c r="D256" s="34"/>
      <c r="E256" s="53"/>
    </row>
    <row r="257" spans="2:5" ht="15.75" customHeight="1" x14ac:dyDescent="0.35">
      <c r="B257" s="34"/>
      <c r="C257" s="34"/>
      <c r="D257" s="34"/>
      <c r="E257" s="53"/>
    </row>
    <row r="258" spans="2:5" ht="15.75" customHeight="1" x14ac:dyDescent="0.35">
      <c r="B258" s="34"/>
      <c r="C258" s="34"/>
      <c r="D258" s="34"/>
      <c r="E258" s="53"/>
    </row>
    <row r="259" spans="2:5" ht="15.75" customHeight="1" x14ac:dyDescent="0.35">
      <c r="B259" s="34"/>
      <c r="C259" s="34"/>
      <c r="D259" s="34"/>
      <c r="E259" s="53"/>
    </row>
    <row r="260" spans="2:5" ht="15.75" customHeight="1" x14ac:dyDescent="0.35">
      <c r="B260" s="34"/>
      <c r="C260" s="34"/>
      <c r="D260" s="34"/>
      <c r="E260" s="53"/>
    </row>
    <row r="261" spans="2:5" ht="15.75" customHeight="1" x14ac:dyDescent="0.35">
      <c r="B261" s="34"/>
      <c r="C261" s="34"/>
      <c r="D261" s="34"/>
      <c r="E261" s="53"/>
    </row>
    <row r="262" spans="2:5" ht="15.75" customHeight="1" x14ac:dyDescent="0.35">
      <c r="B262" s="34"/>
      <c r="C262" s="34"/>
      <c r="D262" s="34"/>
      <c r="E262" s="53"/>
    </row>
    <row r="263" spans="2:5" ht="15.75" customHeight="1" x14ac:dyDescent="0.35">
      <c r="B263" s="34"/>
      <c r="C263" s="34"/>
      <c r="D263" s="34"/>
      <c r="E263" s="53"/>
    </row>
    <row r="264" spans="2:5" ht="15.75" customHeight="1" x14ac:dyDescent="0.35">
      <c r="B264" s="34"/>
      <c r="C264" s="34"/>
      <c r="D264" s="34"/>
      <c r="E264" s="53"/>
    </row>
    <row r="265" spans="2:5" ht="15.75" customHeight="1" x14ac:dyDescent="0.35">
      <c r="B265" s="34"/>
      <c r="C265" s="34"/>
      <c r="D265" s="34"/>
      <c r="E265" s="53"/>
    </row>
    <row r="266" spans="2:5" ht="15.75" customHeight="1" x14ac:dyDescent="0.35">
      <c r="B266" s="34"/>
      <c r="C266" s="34"/>
      <c r="D266" s="34"/>
      <c r="E266" s="53"/>
    </row>
    <row r="267" spans="2:5" ht="15.75" customHeight="1" x14ac:dyDescent="0.35">
      <c r="B267" s="34"/>
      <c r="C267" s="34"/>
      <c r="D267" s="34"/>
      <c r="E267" s="53"/>
    </row>
    <row r="268" spans="2:5" ht="15.75" customHeight="1" x14ac:dyDescent="0.35">
      <c r="B268" s="34"/>
      <c r="C268" s="34"/>
      <c r="D268" s="34"/>
      <c r="E268" s="53"/>
    </row>
    <row r="269" spans="2:5" ht="15.75" customHeight="1" x14ac:dyDescent="0.35">
      <c r="B269" s="34"/>
      <c r="C269" s="34"/>
      <c r="D269" s="34"/>
      <c r="E269" s="53"/>
    </row>
    <row r="270" spans="2:5" ht="15.75" customHeight="1" x14ac:dyDescent="0.35">
      <c r="B270" s="34"/>
      <c r="C270" s="34"/>
      <c r="D270" s="34"/>
      <c r="E270" s="53"/>
    </row>
    <row r="271" spans="2:5" ht="15.75" customHeight="1" x14ac:dyDescent="0.35">
      <c r="B271" s="34"/>
      <c r="C271" s="34"/>
      <c r="D271" s="34"/>
      <c r="E271" s="53"/>
    </row>
    <row r="272" spans="2:5" ht="15.75" customHeight="1" x14ac:dyDescent="0.35">
      <c r="B272" s="34"/>
      <c r="C272" s="34"/>
      <c r="D272" s="34"/>
      <c r="E272" s="53"/>
    </row>
    <row r="273" spans="2:5" ht="15.75" customHeight="1" x14ac:dyDescent="0.35">
      <c r="B273" s="34"/>
      <c r="C273" s="34"/>
      <c r="D273" s="34"/>
      <c r="E273" s="53"/>
    </row>
    <row r="274" spans="2:5" ht="15.75" customHeight="1" x14ac:dyDescent="0.35">
      <c r="B274" s="34"/>
      <c r="C274" s="34"/>
      <c r="D274" s="34"/>
      <c r="E274" s="53"/>
    </row>
    <row r="275" spans="2:5" ht="15.75" customHeight="1" x14ac:dyDescent="0.35">
      <c r="B275" s="34"/>
      <c r="C275" s="34"/>
      <c r="D275" s="34"/>
      <c r="E275" s="53"/>
    </row>
    <row r="276" spans="2:5" ht="15.75" customHeight="1" x14ac:dyDescent="0.35">
      <c r="B276" s="34"/>
      <c r="C276" s="34"/>
      <c r="D276" s="34"/>
      <c r="E276" s="53"/>
    </row>
    <row r="277" spans="2:5" ht="15.75" customHeight="1" x14ac:dyDescent="0.35">
      <c r="B277" s="34"/>
      <c r="C277" s="34"/>
      <c r="D277" s="34"/>
      <c r="E277" s="53"/>
    </row>
    <row r="278" spans="2:5" ht="15.75" customHeight="1" x14ac:dyDescent="0.35">
      <c r="B278" s="34"/>
      <c r="C278" s="34"/>
      <c r="D278" s="34"/>
      <c r="E278" s="53"/>
    </row>
    <row r="279" spans="2:5" ht="15.75" customHeight="1" x14ac:dyDescent="0.35">
      <c r="B279" s="34"/>
      <c r="C279" s="34"/>
      <c r="D279" s="34"/>
      <c r="E279" s="53"/>
    </row>
    <row r="280" spans="2:5" ht="15.75" customHeight="1" x14ac:dyDescent="0.35">
      <c r="B280" s="34"/>
      <c r="C280" s="34"/>
      <c r="D280" s="34"/>
      <c r="E280" s="53"/>
    </row>
    <row r="281" spans="2:5" ht="15.75" customHeight="1" x14ac:dyDescent="0.35">
      <c r="B281" s="34"/>
      <c r="C281" s="34"/>
      <c r="D281" s="34"/>
      <c r="E281" s="53"/>
    </row>
    <row r="282" spans="2:5" ht="15.75" customHeight="1" x14ac:dyDescent="0.35">
      <c r="B282" s="34"/>
      <c r="C282" s="34"/>
      <c r="D282" s="34"/>
      <c r="E282" s="53"/>
    </row>
    <row r="283" spans="2:5" ht="15.75" customHeight="1" x14ac:dyDescent="0.35">
      <c r="B283" s="34"/>
      <c r="C283" s="34"/>
      <c r="D283" s="34"/>
      <c r="E283" s="53"/>
    </row>
    <row r="284" spans="2:5" ht="15.75" customHeight="1" x14ac:dyDescent="0.35">
      <c r="B284" s="34"/>
      <c r="C284" s="34"/>
      <c r="D284" s="34"/>
      <c r="E284" s="53"/>
    </row>
    <row r="285" spans="2:5" ht="15.75" customHeight="1" x14ac:dyDescent="0.35">
      <c r="B285" s="34"/>
      <c r="C285" s="34"/>
      <c r="D285" s="34"/>
      <c r="E285" s="53"/>
    </row>
    <row r="286" spans="2:5" ht="15.75" customHeight="1" x14ac:dyDescent="0.35">
      <c r="B286" s="34"/>
      <c r="C286" s="34"/>
      <c r="D286" s="34"/>
      <c r="E286" s="53"/>
    </row>
    <row r="287" spans="2:5" ht="15.75" customHeight="1" x14ac:dyDescent="0.35">
      <c r="B287" s="34"/>
      <c r="C287" s="34"/>
      <c r="D287" s="34"/>
      <c r="E287" s="53"/>
    </row>
    <row r="288" spans="2:5" ht="15.75" customHeight="1" x14ac:dyDescent="0.35">
      <c r="B288" s="34"/>
      <c r="C288" s="34"/>
      <c r="D288" s="34"/>
      <c r="E288" s="53"/>
    </row>
    <row r="289" spans="2:5" ht="15.75" customHeight="1" x14ac:dyDescent="0.35">
      <c r="B289" s="34"/>
      <c r="C289" s="34"/>
      <c r="D289" s="34"/>
      <c r="E289" s="53"/>
    </row>
    <row r="290" spans="2:5" ht="15.75" customHeight="1" x14ac:dyDescent="0.35">
      <c r="B290" s="34"/>
      <c r="C290" s="34"/>
      <c r="D290" s="34"/>
      <c r="E290" s="53"/>
    </row>
    <row r="291" spans="2:5" ht="15.75" customHeight="1" x14ac:dyDescent="0.35">
      <c r="B291" s="34"/>
      <c r="C291" s="34"/>
      <c r="D291" s="34"/>
      <c r="E291" s="53"/>
    </row>
    <row r="292" spans="2:5" ht="15.75" customHeight="1" x14ac:dyDescent="0.35">
      <c r="B292" s="34"/>
      <c r="C292" s="34"/>
      <c r="D292" s="34"/>
      <c r="E292" s="53"/>
    </row>
    <row r="293" spans="2:5" ht="15.75" customHeight="1" x14ac:dyDescent="0.35">
      <c r="B293" s="34"/>
      <c r="C293" s="34"/>
      <c r="D293" s="34"/>
      <c r="E293" s="53"/>
    </row>
    <row r="294" spans="2:5" ht="15.75" customHeight="1" x14ac:dyDescent="0.35">
      <c r="B294" s="34"/>
      <c r="C294" s="34"/>
      <c r="D294" s="34"/>
      <c r="E294" s="53"/>
    </row>
    <row r="295" spans="2:5" ht="15.75" customHeight="1" x14ac:dyDescent="0.35">
      <c r="B295" s="34"/>
      <c r="C295" s="34"/>
      <c r="D295" s="34"/>
      <c r="E295" s="53"/>
    </row>
    <row r="296" spans="2:5" ht="15.75" customHeight="1" x14ac:dyDescent="0.35">
      <c r="B296" s="34"/>
      <c r="C296" s="34"/>
      <c r="D296" s="34"/>
      <c r="E296" s="53"/>
    </row>
    <row r="297" spans="2:5" ht="15.75" customHeight="1" x14ac:dyDescent="0.35">
      <c r="B297" s="34"/>
      <c r="C297" s="34"/>
      <c r="D297" s="34"/>
      <c r="E297" s="53"/>
    </row>
    <row r="298" spans="2:5" ht="15.75" customHeight="1" x14ac:dyDescent="0.35">
      <c r="B298" s="34"/>
      <c r="C298" s="34"/>
      <c r="D298" s="34"/>
      <c r="E298" s="53"/>
    </row>
    <row r="299" spans="2:5" ht="15.75" customHeight="1" x14ac:dyDescent="0.35">
      <c r="B299" s="34"/>
      <c r="C299" s="34"/>
      <c r="D299" s="34"/>
      <c r="E299" s="53"/>
    </row>
    <row r="300" spans="2:5" ht="15.75" customHeight="1" x14ac:dyDescent="0.35">
      <c r="B300" s="34"/>
      <c r="C300" s="34"/>
      <c r="D300" s="34"/>
      <c r="E300" s="53"/>
    </row>
    <row r="301" spans="2:5" ht="15.75" customHeight="1" x14ac:dyDescent="0.35">
      <c r="B301" s="34"/>
      <c r="C301" s="34"/>
      <c r="D301" s="34"/>
      <c r="E301" s="53"/>
    </row>
    <row r="302" spans="2:5" ht="15.75" customHeight="1" x14ac:dyDescent="0.35">
      <c r="B302" s="34"/>
      <c r="C302" s="34"/>
      <c r="D302" s="34"/>
      <c r="E302" s="53"/>
    </row>
    <row r="303" spans="2:5" ht="15.75" customHeight="1" x14ac:dyDescent="0.35">
      <c r="B303" s="34"/>
      <c r="C303" s="34"/>
      <c r="D303" s="34"/>
      <c r="E303" s="53"/>
    </row>
    <row r="304" spans="2:5" ht="15.75" customHeight="1" x14ac:dyDescent="0.35">
      <c r="B304" s="34"/>
      <c r="C304" s="34"/>
      <c r="D304" s="34"/>
      <c r="E304" s="53"/>
    </row>
    <row r="305" spans="2:5" ht="15.75" customHeight="1" x14ac:dyDescent="0.35">
      <c r="B305" s="34"/>
      <c r="C305" s="34"/>
      <c r="D305" s="34"/>
      <c r="E305" s="53"/>
    </row>
    <row r="306" spans="2:5" ht="15.75" customHeight="1" x14ac:dyDescent="0.35">
      <c r="B306" s="34"/>
      <c r="C306" s="34"/>
      <c r="D306" s="34"/>
      <c r="E306" s="53"/>
    </row>
    <row r="307" spans="2:5" ht="15.75" customHeight="1" x14ac:dyDescent="0.35">
      <c r="B307" s="34"/>
      <c r="C307" s="34"/>
      <c r="D307" s="34"/>
      <c r="E307" s="53"/>
    </row>
    <row r="308" spans="2:5" ht="15.75" customHeight="1" x14ac:dyDescent="0.35">
      <c r="B308" s="34"/>
      <c r="C308" s="34"/>
      <c r="D308" s="34"/>
      <c r="E308" s="53"/>
    </row>
    <row r="309" spans="2:5" ht="15.75" customHeight="1" x14ac:dyDescent="0.35">
      <c r="B309" s="34"/>
      <c r="C309" s="34"/>
      <c r="D309" s="34"/>
      <c r="E309" s="53"/>
    </row>
    <row r="310" spans="2:5" ht="15.75" customHeight="1" x14ac:dyDescent="0.35">
      <c r="B310" s="34"/>
      <c r="C310" s="34"/>
      <c r="D310" s="34"/>
      <c r="E310" s="53"/>
    </row>
    <row r="311" spans="2:5" ht="15.75" customHeight="1" x14ac:dyDescent="0.35">
      <c r="B311" s="34"/>
      <c r="C311" s="34"/>
      <c r="D311" s="34"/>
      <c r="E311" s="53"/>
    </row>
    <row r="312" spans="2:5" ht="15.75" customHeight="1" x14ac:dyDescent="0.35">
      <c r="B312" s="34"/>
      <c r="C312" s="34"/>
      <c r="D312" s="34"/>
      <c r="E312" s="53"/>
    </row>
    <row r="313" spans="2:5" ht="15.75" customHeight="1" x14ac:dyDescent="0.35">
      <c r="B313" s="34"/>
      <c r="C313" s="34"/>
      <c r="D313" s="34"/>
      <c r="E313" s="53"/>
    </row>
    <row r="314" spans="2:5" ht="15.75" customHeight="1" x14ac:dyDescent="0.35">
      <c r="B314" s="34"/>
      <c r="C314" s="34"/>
      <c r="D314" s="34"/>
      <c r="E314" s="53"/>
    </row>
    <row r="315" spans="2:5" ht="15.75" customHeight="1" x14ac:dyDescent="0.35">
      <c r="B315" s="34"/>
      <c r="C315" s="34"/>
      <c r="D315" s="34"/>
      <c r="E315" s="53"/>
    </row>
    <row r="316" spans="2:5" ht="15.75" customHeight="1" x14ac:dyDescent="0.35">
      <c r="B316" s="34"/>
      <c r="C316" s="34"/>
      <c r="D316" s="34"/>
      <c r="E316" s="53"/>
    </row>
    <row r="317" spans="2:5" ht="15.75" customHeight="1" x14ac:dyDescent="0.35">
      <c r="B317" s="34"/>
      <c r="C317" s="34"/>
      <c r="D317" s="34"/>
      <c r="E317" s="53"/>
    </row>
    <row r="318" spans="2:5" ht="15.75" customHeight="1" x14ac:dyDescent="0.35">
      <c r="B318" s="34"/>
      <c r="C318" s="34"/>
      <c r="D318" s="34"/>
      <c r="E318" s="53"/>
    </row>
    <row r="319" spans="2:5" ht="15.75" customHeight="1" x14ac:dyDescent="0.35">
      <c r="B319" s="34"/>
      <c r="C319" s="34"/>
      <c r="D319" s="34"/>
      <c r="E319" s="53"/>
    </row>
    <row r="320" spans="2:5" ht="15.75" customHeight="1" x14ac:dyDescent="0.35">
      <c r="B320" s="34"/>
      <c r="C320" s="34"/>
      <c r="D320" s="34"/>
      <c r="E320" s="53"/>
    </row>
    <row r="321" spans="2:5" ht="15.75" customHeight="1" x14ac:dyDescent="0.35">
      <c r="B321" s="34"/>
      <c r="C321" s="34"/>
      <c r="D321" s="34"/>
      <c r="E321" s="53"/>
    </row>
    <row r="322" spans="2:5" ht="15.75" customHeight="1" x14ac:dyDescent="0.35">
      <c r="B322" s="34"/>
      <c r="C322" s="34"/>
      <c r="D322" s="34"/>
      <c r="E322" s="53"/>
    </row>
    <row r="323" spans="2:5" ht="15.75" customHeight="1" x14ac:dyDescent="0.35">
      <c r="B323" s="34"/>
      <c r="C323" s="34"/>
      <c r="D323" s="34"/>
      <c r="E323" s="53"/>
    </row>
    <row r="324" spans="2:5" ht="15.75" customHeight="1" x14ac:dyDescent="0.35">
      <c r="B324" s="34"/>
      <c r="C324" s="34"/>
      <c r="D324" s="34"/>
      <c r="E324" s="53"/>
    </row>
    <row r="325" spans="2:5" ht="15.75" customHeight="1" x14ac:dyDescent="0.35">
      <c r="B325" s="34"/>
      <c r="C325" s="34"/>
      <c r="D325" s="34"/>
      <c r="E325" s="53"/>
    </row>
    <row r="326" spans="2:5" ht="15.75" customHeight="1" x14ac:dyDescent="0.35">
      <c r="B326" s="34"/>
      <c r="C326" s="34"/>
      <c r="D326" s="34"/>
      <c r="E326" s="53"/>
    </row>
    <row r="327" spans="2:5" ht="15.75" customHeight="1" x14ac:dyDescent="0.35">
      <c r="B327" s="34"/>
      <c r="C327" s="34"/>
      <c r="D327" s="34"/>
      <c r="E327" s="53"/>
    </row>
    <row r="328" spans="2:5" ht="15.75" customHeight="1" x14ac:dyDescent="0.35">
      <c r="B328" s="34"/>
      <c r="C328" s="34"/>
      <c r="D328" s="34"/>
      <c r="E328" s="53"/>
    </row>
    <row r="329" spans="2:5" ht="15.75" customHeight="1" x14ac:dyDescent="0.35">
      <c r="B329" s="34"/>
      <c r="C329" s="34"/>
      <c r="D329" s="34"/>
      <c r="E329" s="53"/>
    </row>
    <row r="330" spans="2:5" ht="15.75" customHeight="1" x14ac:dyDescent="0.35">
      <c r="B330" s="34"/>
      <c r="C330" s="34"/>
      <c r="D330" s="34"/>
      <c r="E330" s="53"/>
    </row>
    <row r="331" spans="2:5" ht="15.75" customHeight="1" x14ac:dyDescent="0.35">
      <c r="B331" s="34"/>
      <c r="C331" s="34"/>
      <c r="D331" s="34"/>
      <c r="E331" s="53"/>
    </row>
    <row r="332" spans="2:5" ht="15.75" customHeight="1" x14ac:dyDescent="0.35">
      <c r="B332" s="34"/>
      <c r="C332" s="34"/>
      <c r="D332" s="34"/>
      <c r="E332" s="53"/>
    </row>
    <row r="333" spans="2:5" ht="15.75" customHeight="1" x14ac:dyDescent="0.35">
      <c r="B333" s="34"/>
      <c r="C333" s="34"/>
      <c r="D333" s="34"/>
      <c r="E333" s="53"/>
    </row>
    <row r="334" spans="2:5" ht="15.75" customHeight="1" x14ac:dyDescent="0.35">
      <c r="B334" s="34"/>
      <c r="C334" s="34"/>
      <c r="D334" s="34"/>
      <c r="E334" s="53"/>
    </row>
    <row r="335" spans="2:5" ht="15.75" customHeight="1" x14ac:dyDescent="0.35">
      <c r="B335" s="34"/>
      <c r="C335" s="34"/>
      <c r="D335" s="34"/>
      <c r="E335" s="53"/>
    </row>
    <row r="336" spans="2:5" ht="15.75" customHeight="1" x14ac:dyDescent="0.35">
      <c r="B336" s="34"/>
      <c r="C336" s="34"/>
      <c r="D336" s="34"/>
      <c r="E336" s="53"/>
    </row>
    <row r="337" spans="2:5" ht="15.75" customHeight="1" x14ac:dyDescent="0.35">
      <c r="B337" s="34"/>
      <c r="C337" s="34"/>
      <c r="D337" s="34"/>
      <c r="E337" s="53"/>
    </row>
    <row r="338" spans="2:5" ht="15.75" customHeight="1" x14ac:dyDescent="0.35">
      <c r="B338" s="34"/>
      <c r="C338" s="34"/>
      <c r="D338" s="34"/>
      <c r="E338" s="53"/>
    </row>
    <row r="339" spans="2:5" ht="15.75" customHeight="1" x14ac:dyDescent="0.35">
      <c r="B339" s="34"/>
      <c r="C339" s="34"/>
      <c r="D339" s="34"/>
      <c r="E339" s="53"/>
    </row>
    <row r="340" spans="2:5" ht="15.75" customHeight="1" x14ac:dyDescent="0.35">
      <c r="B340" s="34"/>
      <c r="C340" s="34"/>
      <c r="D340" s="34"/>
      <c r="E340" s="53"/>
    </row>
    <row r="341" spans="2:5" ht="15.75" customHeight="1" x14ac:dyDescent="0.35">
      <c r="B341" s="34"/>
      <c r="C341" s="34"/>
      <c r="D341" s="34"/>
      <c r="E341" s="53"/>
    </row>
    <row r="342" spans="2:5" ht="15.75" customHeight="1" x14ac:dyDescent="0.35">
      <c r="B342" s="34"/>
      <c r="C342" s="34"/>
      <c r="D342" s="34"/>
      <c r="E342" s="53"/>
    </row>
    <row r="343" spans="2:5" ht="15.75" customHeight="1" x14ac:dyDescent="0.35">
      <c r="B343" s="34"/>
      <c r="C343" s="34"/>
      <c r="D343" s="34"/>
      <c r="E343" s="53"/>
    </row>
    <row r="344" spans="2:5" ht="15.75" customHeight="1" x14ac:dyDescent="0.35">
      <c r="B344" s="34"/>
      <c r="C344" s="34"/>
      <c r="D344" s="34"/>
      <c r="E344" s="53"/>
    </row>
    <row r="345" spans="2:5" ht="15.75" customHeight="1" x14ac:dyDescent="0.35">
      <c r="B345" s="34"/>
      <c r="C345" s="34"/>
      <c r="D345" s="34"/>
      <c r="E345" s="53"/>
    </row>
    <row r="346" spans="2:5" ht="15.75" customHeight="1" x14ac:dyDescent="0.35">
      <c r="B346" s="34"/>
      <c r="C346" s="34"/>
      <c r="D346" s="34"/>
      <c r="E346" s="53"/>
    </row>
    <row r="347" spans="2:5" ht="15.75" customHeight="1" x14ac:dyDescent="0.35">
      <c r="B347" s="34"/>
      <c r="C347" s="34"/>
      <c r="D347" s="34"/>
      <c r="E347" s="53"/>
    </row>
    <row r="348" spans="2:5" ht="15.75" customHeight="1" x14ac:dyDescent="0.35">
      <c r="B348" s="34"/>
      <c r="C348" s="34"/>
      <c r="D348" s="34"/>
      <c r="E348" s="53"/>
    </row>
    <row r="349" spans="2:5" ht="15.75" customHeight="1" x14ac:dyDescent="0.35">
      <c r="B349" s="34"/>
      <c r="C349" s="34"/>
      <c r="D349" s="34"/>
      <c r="E349" s="53"/>
    </row>
    <row r="350" spans="2:5" ht="15.75" customHeight="1" x14ac:dyDescent="0.35">
      <c r="B350" s="34"/>
      <c r="C350" s="34"/>
      <c r="D350" s="34"/>
      <c r="E350" s="53"/>
    </row>
    <row r="351" spans="2:5" ht="15.75" customHeight="1" x14ac:dyDescent="0.35">
      <c r="B351" s="34"/>
      <c r="C351" s="34"/>
      <c r="D351" s="34"/>
      <c r="E351" s="53"/>
    </row>
    <row r="352" spans="2:5" ht="15.75" customHeight="1" x14ac:dyDescent="0.35">
      <c r="B352" s="34"/>
      <c r="C352" s="34"/>
      <c r="D352" s="34"/>
      <c r="E352" s="53"/>
    </row>
    <row r="353" spans="2:5" ht="15.75" customHeight="1" x14ac:dyDescent="0.35">
      <c r="B353" s="34"/>
      <c r="C353" s="34"/>
      <c r="D353" s="34"/>
      <c r="E353" s="53"/>
    </row>
    <row r="354" spans="2:5" ht="15.75" customHeight="1" x14ac:dyDescent="0.35">
      <c r="B354" s="34"/>
      <c r="C354" s="34"/>
      <c r="D354" s="34"/>
      <c r="E354" s="53"/>
    </row>
    <row r="355" spans="2:5" ht="15.75" customHeight="1" x14ac:dyDescent="0.35">
      <c r="B355" s="34"/>
      <c r="C355" s="34"/>
      <c r="D355" s="34"/>
      <c r="E355" s="53"/>
    </row>
    <row r="356" spans="2:5" ht="15.75" customHeight="1" x14ac:dyDescent="0.35">
      <c r="B356" s="34"/>
      <c r="C356" s="34"/>
      <c r="D356" s="34"/>
      <c r="E356" s="53"/>
    </row>
    <row r="357" spans="2:5" ht="15.75" customHeight="1" x14ac:dyDescent="0.35">
      <c r="B357" s="34"/>
      <c r="C357" s="34"/>
      <c r="D357" s="34"/>
      <c r="E357" s="53"/>
    </row>
    <row r="358" spans="2:5" ht="15.75" customHeight="1" x14ac:dyDescent="0.35">
      <c r="B358" s="34"/>
      <c r="C358" s="34"/>
      <c r="D358" s="34"/>
      <c r="E358" s="53"/>
    </row>
    <row r="359" spans="2:5" ht="15.75" customHeight="1" x14ac:dyDescent="0.35">
      <c r="B359" s="34"/>
      <c r="C359" s="34"/>
      <c r="D359" s="34"/>
      <c r="E359" s="53"/>
    </row>
    <row r="360" spans="2:5" ht="15.75" customHeight="1" x14ac:dyDescent="0.35">
      <c r="B360" s="34"/>
      <c r="C360" s="34"/>
      <c r="D360" s="34"/>
      <c r="E360" s="53"/>
    </row>
    <row r="361" spans="2:5" ht="15.75" customHeight="1" x14ac:dyDescent="0.35">
      <c r="B361" s="34"/>
      <c r="C361" s="34"/>
      <c r="D361" s="34"/>
      <c r="E361" s="53"/>
    </row>
    <row r="362" spans="2:5" ht="15.75" customHeight="1" x14ac:dyDescent="0.35">
      <c r="B362" s="34"/>
      <c r="C362" s="34"/>
      <c r="D362" s="34"/>
      <c r="E362" s="53"/>
    </row>
    <row r="363" spans="2:5" ht="15.75" customHeight="1" x14ac:dyDescent="0.35">
      <c r="B363" s="34"/>
      <c r="C363" s="34"/>
      <c r="D363" s="34"/>
      <c r="E363" s="53"/>
    </row>
    <row r="364" spans="2:5" ht="15.75" customHeight="1" x14ac:dyDescent="0.35">
      <c r="B364" s="34"/>
      <c r="C364" s="34"/>
      <c r="D364" s="34"/>
      <c r="E364" s="53"/>
    </row>
    <row r="365" spans="2:5" ht="15.75" customHeight="1" x14ac:dyDescent="0.35">
      <c r="B365" s="34"/>
      <c r="C365" s="34"/>
      <c r="D365" s="34"/>
      <c r="E365" s="53"/>
    </row>
    <row r="366" spans="2:5" ht="15.75" customHeight="1" x14ac:dyDescent="0.35">
      <c r="B366" s="34"/>
      <c r="C366" s="34"/>
      <c r="D366" s="34"/>
      <c r="E366" s="53"/>
    </row>
    <row r="367" spans="2:5" ht="15.75" customHeight="1" x14ac:dyDescent="0.35">
      <c r="B367" s="34"/>
      <c r="C367" s="34"/>
      <c r="D367" s="34"/>
      <c r="E367" s="53"/>
    </row>
    <row r="368" spans="2:5" ht="15.75" customHeight="1" x14ac:dyDescent="0.35">
      <c r="B368" s="34"/>
      <c r="C368" s="34"/>
      <c r="D368" s="34"/>
      <c r="E368" s="53"/>
    </row>
    <row r="369" spans="2:5" ht="15.75" customHeight="1" x14ac:dyDescent="0.35">
      <c r="B369" s="34"/>
      <c r="C369" s="34"/>
      <c r="D369" s="34"/>
      <c r="E369" s="53"/>
    </row>
    <row r="370" spans="2:5" ht="15.75" customHeight="1" x14ac:dyDescent="0.35">
      <c r="B370" s="34"/>
      <c r="C370" s="34"/>
      <c r="D370" s="34"/>
      <c r="E370" s="53"/>
    </row>
    <row r="371" spans="2:5" ht="15.75" customHeight="1" x14ac:dyDescent="0.35">
      <c r="B371" s="34"/>
      <c r="C371" s="34"/>
      <c r="D371" s="34"/>
      <c r="E371" s="53"/>
    </row>
    <row r="372" spans="2:5" ht="15.75" customHeight="1" x14ac:dyDescent="0.35">
      <c r="B372" s="34"/>
      <c r="C372" s="34"/>
      <c r="D372" s="34"/>
      <c r="E372" s="53"/>
    </row>
    <row r="373" spans="2:5" ht="15.75" customHeight="1" x14ac:dyDescent="0.35">
      <c r="B373" s="34"/>
      <c r="C373" s="34"/>
      <c r="D373" s="34"/>
      <c r="E373" s="53"/>
    </row>
    <row r="374" spans="2:5" ht="15.75" customHeight="1" x14ac:dyDescent="0.35">
      <c r="B374" s="34"/>
      <c r="C374" s="34"/>
      <c r="D374" s="34"/>
      <c r="E374" s="53"/>
    </row>
    <row r="375" spans="2:5" ht="15.75" customHeight="1" x14ac:dyDescent="0.35">
      <c r="B375" s="34"/>
      <c r="C375" s="34"/>
      <c r="D375" s="34"/>
      <c r="E375" s="53"/>
    </row>
    <row r="376" spans="2:5" ht="15.75" customHeight="1" x14ac:dyDescent="0.35">
      <c r="B376" s="34"/>
      <c r="C376" s="34"/>
      <c r="D376" s="34"/>
      <c r="E376" s="53"/>
    </row>
    <row r="377" spans="2:5" ht="15.75" customHeight="1" x14ac:dyDescent="0.35">
      <c r="B377" s="34"/>
      <c r="C377" s="34"/>
      <c r="D377" s="34"/>
      <c r="E377" s="53"/>
    </row>
    <row r="378" spans="2:5" ht="15.75" customHeight="1" x14ac:dyDescent="0.35">
      <c r="B378" s="34"/>
      <c r="C378" s="34"/>
      <c r="D378" s="34"/>
      <c r="E378" s="53"/>
    </row>
    <row r="379" spans="2:5" ht="15.75" customHeight="1" x14ac:dyDescent="0.35">
      <c r="B379" s="34"/>
      <c r="C379" s="34"/>
      <c r="D379" s="34"/>
      <c r="E379" s="53"/>
    </row>
    <row r="380" spans="2:5" ht="15.75" customHeight="1" x14ac:dyDescent="0.35">
      <c r="B380" s="34"/>
      <c r="C380" s="34"/>
      <c r="D380" s="34"/>
      <c r="E380" s="53"/>
    </row>
    <row r="381" spans="2:5" ht="15.75" customHeight="1" x14ac:dyDescent="0.35">
      <c r="B381" s="34"/>
      <c r="C381" s="34"/>
      <c r="D381" s="34"/>
      <c r="E381" s="53"/>
    </row>
    <row r="382" spans="2:5" ht="15.75" customHeight="1" x14ac:dyDescent="0.35">
      <c r="B382" s="34"/>
      <c r="C382" s="34"/>
      <c r="D382" s="34"/>
      <c r="E382" s="53"/>
    </row>
    <row r="383" spans="2:5" ht="15.75" customHeight="1" x14ac:dyDescent="0.35">
      <c r="B383" s="34"/>
      <c r="C383" s="34"/>
      <c r="D383" s="34"/>
      <c r="E383" s="53"/>
    </row>
    <row r="384" spans="2:5" ht="15.75" customHeight="1" x14ac:dyDescent="0.35">
      <c r="B384" s="34"/>
      <c r="C384" s="34"/>
      <c r="D384" s="34"/>
      <c r="E384" s="53"/>
    </row>
    <row r="385" spans="2:5" ht="15.75" customHeight="1" x14ac:dyDescent="0.35">
      <c r="B385" s="34"/>
      <c r="C385" s="34"/>
      <c r="D385" s="34"/>
      <c r="E385" s="53"/>
    </row>
    <row r="386" spans="2:5" ht="15.75" customHeight="1" x14ac:dyDescent="0.35">
      <c r="B386" s="34"/>
      <c r="C386" s="34"/>
      <c r="D386" s="34"/>
      <c r="E386" s="53"/>
    </row>
    <row r="387" spans="2:5" ht="15.75" customHeight="1" x14ac:dyDescent="0.35">
      <c r="B387" s="34"/>
      <c r="C387" s="34"/>
      <c r="D387" s="34"/>
      <c r="E387" s="53"/>
    </row>
    <row r="388" spans="2:5" ht="15.75" customHeight="1" x14ac:dyDescent="0.35">
      <c r="B388" s="34"/>
      <c r="C388" s="34"/>
      <c r="D388" s="34"/>
      <c r="E388" s="53"/>
    </row>
    <row r="389" spans="2:5" ht="15.75" customHeight="1" x14ac:dyDescent="0.35">
      <c r="B389" s="34"/>
      <c r="C389" s="34"/>
      <c r="D389" s="34"/>
      <c r="E389" s="53"/>
    </row>
    <row r="390" spans="2:5" ht="15.75" customHeight="1" x14ac:dyDescent="0.35">
      <c r="B390" s="34"/>
      <c r="C390" s="34"/>
      <c r="D390" s="34"/>
      <c r="E390" s="53"/>
    </row>
    <row r="391" spans="2:5" ht="15.75" customHeight="1" x14ac:dyDescent="0.35">
      <c r="B391" s="34"/>
      <c r="C391" s="34"/>
      <c r="D391" s="34"/>
      <c r="E391" s="53"/>
    </row>
    <row r="392" spans="2:5" ht="15.75" customHeight="1" x14ac:dyDescent="0.35">
      <c r="B392" s="34"/>
      <c r="C392" s="34"/>
      <c r="D392" s="34"/>
      <c r="E392" s="53"/>
    </row>
    <row r="393" spans="2:5" ht="15.75" customHeight="1" x14ac:dyDescent="0.35">
      <c r="B393" s="34"/>
      <c r="C393" s="34"/>
      <c r="D393" s="34"/>
      <c r="E393" s="53"/>
    </row>
    <row r="394" spans="2:5" ht="15.75" customHeight="1" x14ac:dyDescent="0.35">
      <c r="B394" s="34"/>
      <c r="C394" s="34"/>
      <c r="D394" s="34"/>
      <c r="E394" s="53"/>
    </row>
    <row r="395" spans="2:5" ht="15.75" customHeight="1" x14ac:dyDescent="0.35">
      <c r="B395" s="34"/>
      <c r="C395" s="34"/>
      <c r="D395" s="34"/>
      <c r="E395" s="53"/>
    </row>
    <row r="396" spans="2:5" ht="15.75" customHeight="1" x14ac:dyDescent="0.35">
      <c r="B396" s="34"/>
      <c r="C396" s="34"/>
      <c r="D396" s="34"/>
      <c r="E396" s="53"/>
    </row>
    <row r="397" spans="2:5" ht="15.75" customHeight="1" x14ac:dyDescent="0.35">
      <c r="B397" s="34"/>
      <c r="C397" s="34"/>
      <c r="D397" s="34"/>
      <c r="E397" s="53"/>
    </row>
    <row r="398" spans="2:5" ht="15.75" customHeight="1" x14ac:dyDescent="0.35">
      <c r="B398" s="34"/>
      <c r="C398" s="34"/>
      <c r="D398" s="34"/>
      <c r="E398" s="53"/>
    </row>
    <row r="399" spans="2:5" ht="15.75" customHeight="1" x14ac:dyDescent="0.35">
      <c r="B399" s="34"/>
      <c r="C399" s="34"/>
      <c r="D399" s="34"/>
      <c r="E399" s="53"/>
    </row>
    <row r="400" spans="2:5" ht="15.75" customHeight="1" x14ac:dyDescent="0.35">
      <c r="B400" s="34"/>
      <c r="C400" s="34"/>
      <c r="D400" s="34"/>
      <c r="E400" s="53"/>
    </row>
    <row r="401" spans="2:5" ht="15.75" customHeight="1" x14ac:dyDescent="0.35">
      <c r="B401" s="34"/>
      <c r="C401" s="34"/>
      <c r="D401" s="34"/>
      <c r="E401" s="53"/>
    </row>
    <row r="402" spans="2:5" ht="15.75" customHeight="1" x14ac:dyDescent="0.35">
      <c r="B402" s="34"/>
      <c r="C402" s="34"/>
      <c r="D402" s="34"/>
      <c r="E402" s="53"/>
    </row>
    <row r="403" spans="2:5" ht="15.75" customHeight="1" x14ac:dyDescent="0.35">
      <c r="B403" s="34"/>
      <c r="C403" s="34"/>
      <c r="D403" s="34"/>
      <c r="E403" s="53"/>
    </row>
    <row r="404" spans="2:5" ht="15.75" customHeight="1" x14ac:dyDescent="0.35">
      <c r="B404" s="34"/>
      <c r="C404" s="34"/>
      <c r="D404" s="34"/>
      <c r="E404" s="53"/>
    </row>
    <row r="405" spans="2:5" ht="15.75" customHeight="1" x14ac:dyDescent="0.35">
      <c r="B405" s="34"/>
      <c r="C405" s="34"/>
      <c r="D405" s="34"/>
      <c r="E405" s="53"/>
    </row>
    <row r="406" spans="2:5" ht="15.75" customHeight="1" x14ac:dyDescent="0.35">
      <c r="B406" s="34"/>
      <c r="C406" s="34"/>
      <c r="D406" s="34"/>
      <c r="E406" s="53"/>
    </row>
    <row r="407" spans="2:5" ht="15.75" customHeight="1" x14ac:dyDescent="0.35">
      <c r="B407" s="34"/>
      <c r="C407" s="34"/>
      <c r="D407" s="34"/>
      <c r="E407" s="53"/>
    </row>
    <row r="408" spans="2:5" ht="15.75" customHeight="1" x14ac:dyDescent="0.35">
      <c r="B408" s="34"/>
      <c r="C408" s="34"/>
      <c r="D408" s="34"/>
      <c r="E408" s="53"/>
    </row>
    <row r="409" spans="2:5" ht="15.75" customHeight="1" x14ac:dyDescent="0.35">
      <c r="B409" s="34"/>
      <c r="C409" s="34"/>
      <c r="D409" s="34"/>
      <c r="E409" s="53"/>
    </row>
    <row r="410" spans="2:5" ht="15.75" customHeight="1" x14ac:dyDescent="0.35">
      <c r="B410" s="34"/>
      <c r="C410" s="34"/>
      <c r="D410" s="34"/>
      <c r="E410" s="53"/>
    </row>
    <row r="411" spans="2:5" ht="15.75" customHeight="1" x14ac:dyDescent="0.35">
      <c r="B411" s="34"/>
      <c r="C411" s="34"/>
      <c r="D411" s="34"/>
      <c r="E411" s="53"/>
    </row>
    <row r="412" spans="2:5" ht="15.75" customHeight="1" x14ac:dyDescent="0.35">
      <c r="B412" s="34"/>
      <c r="C412" s="34"/>
      <c r="D412" s="34"/>
      <c r="E412" s="53"/>
    </row>
    <row r="413" spans="2:5" ht="15.75" customHeight="1" x14ac:dyDescent="0.35">
      <c r="B413" s="34"/>
      <c r="C413" s="34"/>
      <c r="D413" s="34"/>
      <c r="E413" s="53"/>
    </row>
    <row r="414" spans="2:5" ht="15.75" customHeight="1" x14ac:dyDescent="0.35">
      <c r="B414" s="34"/>
      <c r="C414" s="34"/>
      <c r="D414" s="34"/>
      <c r="E414" s="53"/>
    </row>
    <row r="415" spans="2:5" ht="15.75" customHeight="1" x14ac:dyDescent="0.35">
      <c r="B415" s="34"/>
      <c r="C415" s="34"/>
      <c r="D415" s="34"/>
      <c r="E415" s="53"/>
    </row>
    <row r="416" spans="2:5" ht="15.75" customHeight="1" x14ac:dyDescent="0.35">
      <c r="B416" s="34"/>
      <c r="C416" s="34"/>
      <c r="D416" s="34"/>
      <c r="E416" s="53"/>
    </row>
    <row r="417" spans="2:5" ht="15.75" customHeight="1" x14ac:dyDescent="0.35">
      <c r="B417" s="34"/>
      <c r="C417" s="34"/>
      <c r="D417" s="34"/>
      <c r="E417" s="53"/>
    </row>
    <row r="418" spans="2:5" ht="15.75" customHeight="1" x14ac:dyDescent="0.35">
      <c r="B418" s="34"/>
      <c r="C418" s="34"/>
      <c r="D418" s="34"/>
      <c r="E418" s="53"/>
    </row>
    <row r="419" spans="2:5" ht="15.75" customHeight="1" x14ac:dyDescent="0.35">
      <c r="B419" s="34"/>
      <c r="C419" s="34"/>
      <c r="D419" s="34"/>
      <c r="E419" s="53"/>
    </row>
    <row r="420" spans="2:5" ht="15.75" customHeight="1" x14ac:dyDescent="0.35">
      <c r="B420" s="34"/>
      <c r="C420" s="34"/>
      <c r="D420" s="34"/>
      <c r="E420" s="53"/>
    </row>
    <row r="421" spans="2:5" ht="15.75" customHeight="1" x14ac:dyDescent="0.35">
      <c r="B421" s="34"/>
      <c r="C421" s="34"/>
      <c r="D421" s="34"/>
      <c r="E421" s="53"/>
    </row>
    <row r="422" spans="2:5" ht="15.75" customHeight="1" x14ac:dyDescent="0.35">
      <c r="B422" s="34"/>
      <c r="C422" s="34"/>
      <c r="D422" s="34"/>
      <c r="E422" s="53"/>
    </row>
    <row r="423" spans="2:5" ht="15.75" customHeight="1" x14ac:dyDescent="0.35">
      <c r="B423" s="34"/>
      <c r="C423" s="34"/>
      <c r="D423" s="34"/>
      <c r="E423" s="53"/>
    </row>
    <row r="424" spans="2:5" ht="15.75" customHeight="1" x14ac:dyDescent="0.35">
      <c r="B424" s="34"/>
      <c r="C424" s="34"/>
      <c r="D424" s="34"/>
      <c r="E424" s="53"/>
    </row>
    <row r="425" spans="2:5" ht="15.75" customHeight="1" x14ac:dyDescent="0.35">
      <c r="B425" s="34"/>
      <c r="C425" s="34"/>
      <c r="D425" s="34"/>
      <c r="E425" s="53"/>
    </row>
    <row r="426" spans="2:5" ht="15.75" customHeight="1" x14ac:dyDescent="0.35">
      <c r="B426" s="34"/>
      <c r="C426" s="34"/>
      <c r="D426" s="34"/>
      <c r="E426" s="53"/>
    </row>
    <row r="427" spans="2:5" ht="15.75" customHeight="1" x14ac:dyDescent="0.35">
      <c r="B427" s="34"/>
      <c r="C427" s="34"/>
      <c r="D427" s="34"/>
      <c r="E427" s="53"/>
    </row>
    <row r="428" spans="2:5" ht="15.75" customHeight="1" x14ac:dyDescent="0.35">
      <c r="B428" s="34"/>
      <c r="C428" s="34"/>
      <c r="D428" s="34"/>
      <c r="E428" s="53"/>
    </row>
    <row r="429" spans="2:5" ht="15.75" customHeight="1" x14ac:dyDescent="0.35">
      <c r="B429" s="34"/>
      <c r="C429" s="34"/>
      <c r="D429" s="34"/>
      <c r="E429" s="53"/>
    </row>
    <row r="430" spans="2:5" ht="15.75" customHeight="1" x14ac:dyDescent="0.35">
      <c r="B430" s="34"/>
      <c r="C430" s="34"/>
      <c r="D430" s="34"/>
      <c r="E430" s="53"/>
    </row>
    <row r="431" spans="2:5" ht="15.75" customHeight="1" x14ac:dyDescent="0.35">
      <c r="B431" s="34"/>
      <c r="C431" s="34"/>
      <c r="D431" s="34"/>
      <c r="E431" s="53"/>
    </row>
    <row r="432" spans="2:5" ht="15.75" customHeight="1" x14ac:dyDescent="0.35">
      <c r="B432" s="34"/>
      <c r="C432" s="34"/>
      <c r="D432" s="34"/>
      <c r="E432" s="53"/>
    </row>
    <row r="433" spans="2:5" ht="15.75" customHeight="1" x14ac:dyDescent="0.35">
      <c r="B433" s="34"/>
      <c r="C433" s="34"/>
      <c r="D433" s="34"/>
      <c r="E433" s="53"/>
    </row>
    <row r="434" spans="2:5" ht="15.75" customHeight="1" x14ac:dyDescent="0.35">
      <c r="B434" s="34"/>
      <c r="C434" s="34"/>
      <c r="D434" s="34"/>
      <c r="E434" s="53"/>
    </row>
    <row r="435" spans="2:5" ht="15.75" customHeight="1" x14ac:dyDescent="0.35">
      <c r="B435" s="34"/>
      <c r="C435" s="34"/>
      <c r="D435" s="34"/>
      <c r="E435" s="53"/>
    </row>
    <row r="436" spans="2:5" ht="15.75" customHeight="1" x14ac:dyDescent="0.35">
      <c r="B436" s="34"/>
      <c r="C436" s="34"/>
      <c r="D436" s="34"/>
      <c r="E436" s="53"/>
    </row>
    <row r="437" spans="2:5" ht="15.75" customHeight="1" x14ac:dyDescent="0.35">
      <c r="B437" s="34"/>
      <c r="C437" s="34"/>
      <c r="D437" s="34"/>
      <c r="E437" s="53"/>
    </row>
    <row r="438" spans="2:5" ht="15.75" customHeight="1" x14ac:dyDescent="0.35">
      <c r="B438" s="34"/>
      <c r="C438" s="34"/>
      <c r="D438" s="34"/>
      <c r="E438" s="53"/>
    </row>
    <row r="439" spans="2:5" ht="15.75" customHeight="1" x14ac:dyDescent="0.35">
      <c r="B439" s="34"/>
      <c r="C439" s="34"/>
      <c r="D439" s="34"/>
      <c r="E439" s="53"/>
    </row>
    <row r="440" spans="2:5" ht="15.75" customHeight="1" x14ac:dyDescent="0.35">
      <c r="B440" s="34"/>
      <c r="C440" s="34"/>
      <c r="D440" s="34"/>
      <c r="E440" s="53"/>
    </row>
    <row r="441" spans="2:5" ht="15.75" customHeight="1" x14ac:dyDescent="0.35">
      <c r="B441" s="34"/>
      <c r="C441" s="34"/>
      <c r="D441" s="34"/>
      <c r="E441" s="53"/>
    </row>
    <row r="442" spans="2:5" ht="15.75" customHeight="1" x14ac:dyDescent="0.35">
      <c r="B442" s="34"/>
      <c r="C442" s="34"/>
      <c r="D442" s="34"/>
      <c r="E442" s="53"/>
    </row>
    <row r="443" spans="2:5" ht="15.75" customHeight="1" x14ac:dyDescent="0.35">
      <c r="B443" s="34"/>
      <c r="C443" s="34"/>
      <c r="D443" s="34"/>
      <c r="E443" s="53"/>
    </row>
    <row r="444" spans="2:5" ht="15.75" customHeight="1" x14ac:dyDescent="0.35">
      <c r="B444" s="34"/>
      <c r="C444" s="34"/>
      <c r="D444" s="34"/>
      <c r="E444" s="53"/>
    </row>
    <row r="445" spans="2:5" ht="15.75" customHeight="1" x14ac:dyDescent="0.35">
      <c r="B445" s="34"/>
      <c r="C445" s="34"/>
      <c r="D445" s="34"/>
      <c r="E445" s="53"/>
    </row>
    <row r="446" spans="2:5" ht="15.75" customHeight="1" x14ac:dyDescent="0.35">
      <c r="B446" s="34"/>
      <c r="C446" s="34"/>
      <c r="D446" s="34"/>
      <c r="E446" s="53"/>
    </row>
    <row r="447" spans="2:5" ht="15.75" customHeight="1" x14ac:dyDescent="0.35">
      <c r="B447" s="34"/>
      <c r="C447" s="34"/>
      <c r="D447" s="34"/>
      <c r="E447" s="53"/>
    </row>
    <row r="448" spans="2:5" ht="15.75" customHeight="1" x14ac:dyDescent="0.35">
      <c r="B448" s="34"/>
      <c r="C448" s="34"/>
      <c r="D448" s="34"/>
      <c r="E448" s="53"/>
    </row>
    <row r="449" spans="2:5" ht="15.75" customHeight="1" x14ac:dyDescent="0.35">
      <c r="B449" s="34"/>
      <c r="C449" s="34"/>
      <c r="D449" s="34"/>
      <c r="E449" s="53"/>
    </row>
    <row r="450" spans="2:5" ht="15.75" customHeight="1" x14ac:dyDescent="0.35">
      <c r="B450" s="34"/>
      <c r="C450" s="34"/>
      <c r="D450" s="34"/>
      <c r="E450" s="53"/>
    </row>
    <row r="451" spans="2:5" ht="15.75" customHeight="1" x14ac:dyDescent="0.35">
      <c r="B451" s="34"/>
      <c r="C451" s="34"/>
      <c r="D451" s="34"/>
      <c r="E451" s="53"/>
    </row>
    <row r="452" spans="2:5" ht="15.75" customHeight="1" x14ac:dyDescent="0.35">
      <c r="B452" s="34"/>
      <c r="C452" s="34"/>
      <c r="D452" s="34"/>
      <c r="E452" s="53"/>
    </row>
    <row r="453" spans="2:5" ht="15.75" customHeight="1" x14ac:dyDescent="0.35">
      <c r="B453" s="34"/>
      <c r="C453" s="34"/>
      <c r="D453" s="34"/>
      <c r="E453" s="53"/>
    </row>
    <row r="454" spans="2:5" ht="15.75" customHeight="1" x14ac:dyDescent="0.35">
      <c r="B454" s="34"/>
      <c r="C454" s="34"/>
      <c r="D454" s="34"/>
      <c r="E454" s="53"/>
    </row>
    <row r="455" spans="2:5" ht="15.75" customHeight="1" x14ac:dyDescent="0.35">
      <c r="B455" s="34"/>
      <c r="C455" s="34"/>
      <c r="D455" s="34"/>
      <c r="E455" s="53"/>
    </row>
    <row r="456" spans="2:5" ht="15.75" customHeight="1" x14ac:dyDescent="0.35">
      <c r="B456" s="34"/>
      <c r="C456" s="34"/>
      <c r="D456" s="34"/>
      <c r="E456" s="53"/>
    </row>
    <row r="457" spans="2:5" ht="15.75" customHeight="1" x14ac:dyDescent="0.35">
      <c r="B457" s="34"/>
      <c r="C457" s="34"/>
      <c r="D457" s="34"/>
      <c r="E457" s="53"/>
    </row>
    <row r="458" spans="2:5" ht="15.75" customHeight="1" x14ac:dyDescent="0.35">
      <c r="B458" s="34"/>
      <c r="C458" s="34"/>
      <c r="D458" s="34"/>
      <c r="E458" s="53"/>
    </row>
    <row r="459" spans="2:5" ht="15.75" customHeight="1" x14ac:dyDescent="0.35">
      <c r="B459" s="34"/>
      <c r="C459" s="34"/>
      <c r="D459" s="34"/>
      <c r="E459" s="53"/>
    </row>
    <row r="460" spans="2:5" ht="15.75" customHeight="1" x14ac:dyDescent="0.35">
      <c r="B460" s="34"/>
      <c r="C460" s="34"/>
      <c r="D460" s="34"/>
      <c r="E460" s="53"/>
    </row>
    <row r="461" spans="2:5" ht="15.75" customHeight="1" x14ac:dyDescent="0.35">
      <c r="B461" s="34"/>
      <c r="C461" s="34"/>
      <c r="D461" s="34"/>
      <c r="E461" s="53"/>
    </row>
    <row r="462" spans="2:5" ht="15.75" customHeight="1" x14ac:dyDescent="0.35">
      <c r="B462" s="34"/>
      <c r="C462" s="34"/>
      <c r="D462" s="34"/>
      <c r="E462" s="53"/>
    </row>
    <row r="463" spans="2:5" ht="15.75" customHeight="1" x14ac:dyDescent="0.35">
      <c r="B463" s="34"/>
      <c r="C463" s="34"/>
      <c r="D463" s="34"/>
      <c r="E463" s="53"/>
    </row>
    <row r="464" spans="2:5" ht="15.75" customHeight="1" x14ac:dyDescent="0.35">
      <c r="B464" s="34"/>
      <c r="C464" s="34"/>
      <c r="D464" s="34"/>
      <c r="E464" s="53"/>
    </row>
    <row r="465" spans="2:5" ht="15.75" customHeight="1" x14ac:dyDescent="0.35">
      <c r="B465" s="34"/>
      <c r="C465" s="34"/>
      <c r="D465" s="34"/>
      <c r="E465" s="53"/>
    </row>
    <row r="466" spans="2:5" ht="15.75" customHeight="1" x14ac:dyDescent="0.35">
      <c r="B466" s="34"/>
      <c r="C466" s="34"/>
      <c r="D466" s="34"/>
      <c r="E466" s="53"/>
    </row>
    <row r="467" spans="2:5" ht="15.75" customHeight="1" x14ac:dyDescent="0.35">
      <c r="B467" s="34"/>
      <c r="C467" s="34"/>
      <c r="D467" s="34"/>
      <c r="E467" s="53"/>
    </row>
    <row r="468" spans="2:5" ht="15.75" customHeight="1" x14ac:dyDescent="0.35">
      <c r="B468" s="34"/>
      <c r="C468" s="34"/>
      <c r="D468" s="34"/>
      <c r="E468" s="53"/>
    </row>
    <row r="469" spans="2:5" ht="15.75" customHeight="1" x14ac:dyDescent="0.35">
      <c r="B469" s="34"/>
      <c r="C469" s="34"/>
      <c r="D469" s="34"/>
      <c r="E469" s="53"/>
    </row>
    <row r="470" spans="2:5" ht="15.75" customHeight="1" x14ac:dyDescent="0.35">
      <c r="B470" s="34"/>
      <c r="C470" s="34"/>
      <c r="D470" s="34"/>
      <c r="E470" s="53"/>
    </row>
    <row r="471" spans="2:5" ht="15.75" customHeight="1" x14ac:dyDescent="0.35">
      <c r="B471" s="34"/>
      <c r="C471" s="34"/>
      <c r="D471" s="34"/>
      <c r="E471" s="53"/>
    </row>
    <row r="472" spans="2:5" ht="15.75" customHeight="1" x14ac:dyDescent="0.35">
      <c r="B472" s="34"/>
      <c r="C472" s="34"/>
      <c r="D472" s="34"/>
      <c r="E472" s="53"/>
    </row>
    <row r="473" spans="2:5" ht="15.75" customHeight="1" x14ac:dyDescent="0.35">
      <c r="B473" s="34"/>
      <c r="C473" s="34"/>
      <c r="D473" s="34"/>
      <c r="E473" s="53"/>
    </row>
    <row r="474" spans="2:5" ht="15.75" customHeight="1" x14ac:dyDescent="0.35">
      <c r="B474" s="34"/>
      <c r="C474" s="34"/>
      <c r="D474" s="34"/>
      <c r="E474" s="53"/>
    </row>
    <row r="475" spans="2:5" ht="15.75" customHeight="1" x14ac:dyDescent="0.35">
      <c r="B475" s="34"/>
      <c r="C475" s="34"/>
      <c r="D475" s="34"/>
      <c r="E475" s="53"/>
    </row>
    <row r="476" spans="2:5" ht="15.75" customHeight="1" x14ac:dyDescent="0.35">
      <c r="B476" s="34"/>
      <c r="C476" s="34"/>
      <c r="D476" s="34"/>
      <c r="E476" s="53"/>
    </row>
    <row r="477" spans="2:5" ht="15.75" customHeight="1" x14ac:dyDescent="0.35">
      <c r="B477" s="34"/>
      <c r="C477" s="34"/>
      <c r="D477" s="34"/>
      <c r="E477" s="53"/>
    </row>
    <row r="478" spans="2:5" ht="15.75" customHeight="1" x14ac:dyDescent="0.35">
      <c r="B478" s="34"/>
      <c r="C478" s="34"/>
      <c r="D478" s="34"/>
      <c r="E478" s="53"/>
    </row>
    <row r="479" spans="2:5" ht="15.75" customHeight="1" x14ac:dyDescent="0.35">
      <c r="B479" s="34"/>
      <c r="C479" s="34"/>
      <c r="D479" s="34"/>
      <c r="E479" s="53"/>
    </row>
    <row r="480" spans="2:5" ht="15.75" customHeight="1" x14ac:dyDescent="0.35">
      <c r="B480" s="34"/>
      <c r="C480" s="34"/>
      <c r="D480" s="34"/>
      <c r="E480" s="53"/>
    </row>
    <row r="481" spans="2:5" ht="15.75" customHeight="1" x14ac:dyDescent="0.35">
      <c r="B481" s="34"/>
      <c r="C481" s="34"/>
      <c r="D481" s="34"/>
      <c r="E481" s="53"/>
    </row>
    <row r="482" spans="2:5" ht="15.75" customHeight="1" x14ac:dyDescent="0.35">
      <c r="B482" s="34"/>
      <c r="C482" s="34"/>
      <c r="D482" s="34"/>
      <c r="E482" s="53"/>
    </row>
    <row r="483" spans="2:5" ht="15.75" customHeight="1" x14ac:dyDescent="0.35">
      <c r="B483" s="34"/>
      <c r="C483" s="34"/>
      <c r="D483" s="34"/>
      <c r="E483" s="53"/>
    </row>
    <row r="484" spans="2:5" ht="15.75" customHeight="1" x14ac:dyDescent="0.35">
      <c r="B484" s="34"/>
      <c r="C484" s="34"/>
      <c r="D484" s="34"/>
      <c r="E484" s="53"/>
    </row>
    <row r="485" spans="2:5" ht="15.75" customHeight="1" x14ac:dyDescent="0.35">
      <c r="B485" s="34"/>
      <c r="C485" s="34"/>
      <c r="D485" s="34"/>
      <c r="E485" s="53"/>
    </row>
    <row r="486" spans="2:5" ht="15.75" customHeight="1" x14ac:dyDescent="0.35">
      <c r="B486" s="34"/>
      <c r="C486" s="34"/>
      <c r="D486" s="34"/>
      <c r="E486" s="53"/>
    </row>
    <row r="487" spans="2:5" ht="15.75" customHeight="1" x14ac:dyDescent="0.35">
      <c r="B487" s="34"/>
      <c r="C487" s="34"/>
      <c r="D487" s="34"/>
      <c r="E487" s="53"/>
    </row>
    <row r="488" spans="2:5" ht="15.75" customHeight="1" x14ac:dyDescent="0.35">
      <c r="B488" s="34"/>
      <c r="C488" s="34"/>
      <c r="D488" s="34"/>
      <c r="E488" s="53"/>
    </row>
    <row r="489" spans="2:5" ht="15.75" customHeight="1" x14ac:dyDescent="0.35">
      <c r="B489" s="34"/>
      <c r="C489" s="34"/>
      <c r="D489" s="34"/>
      <c r="E489" s="53"/>
    </row>
    <row r="490" spans="2:5" ht="15.75" customHeight="1" x14ac:dyDescent="0.35">
      <c r="B490" s="34"/>
      <c r="C490" s="34"/>
      <c r="D490" s="34"/>
      <c r="E490" s="53"/>
    </row>
    <row r="491" spans="2:5" ht="15.75" customHeight="1" x14ac:dyDescent="0.35">
      <c r="B491" s="34"/>
      <c r="C491" s="34"/>
      <c r="D491" s="34"/>
      <c r="E491" s="53"/>
    </row>
    <row r="492" spans="2:5" ht="15.75" customHeight="1" x14ac:dyDescent="0.35">
      <c r="B492" s="34"/>
      <c r="C492" s="34"/>
      <c r="D492" s="34"/>
      <c r="E492" s="53"/>
    </row>
    <row r="493" spans="2:5" ht="15.75" customHeight="1" x14ac:dyDescent="0.35">
      <c r="B493" s="34"/>
      <c r="C493" s="34"/>
      <c r="D493" s="34"/>
      <c r="E493" s="53"/>
    </row>
    <row r="494" spans="2:5" ht="15.75" customHeight="1" x14ac:dyDescent="0.35">
      <c r="B494" s="34"/>
      <c r="C494" s="34"/>
      <c r="D494" s="34"/>
      <c r="E494" s="53"/>
    </row>
    <row r="495" spans="2:5" ht="15.75" customHeight="1" x14ac:dyDescent="0.35">
      <c r="B495" s="34"/>
      <c r="C495" s="34"/>
      <c r="D495" s="34"/>
      <c r="E495" s="53"/>
    </row>
    <row r="496" spans="2:5" ht="15.75" customHeight="1" x14ac:dyDescent="0.35">
      <c r="B496" s="34"/>
      <c r="C496" s="34"/>
      <c r="D496" s="34"/>
      <c r="E496" s="53"/>
    </row>
    <row r="497" spans="2:5" ht="15.75" customHeight="1" x14ac:dyDescent="0.35">
      <c r="B497" s="34"/>
      <c r="C497" s="34"/>
      <c r="D497" s="34"/>
      <c r="E497" s="53"/>
    </row>
    <row r="498" spans="2:5" ht="15.75" customHeight="1" x14ac:dyDescent="0.35">
      <c r="B498" s="34"/>
      <c r="C498" s="34"/>
      <c r="D498" s="34"/>
      <c r="E498" s="53"/>
    </row>
    <row r="499" spans="2:5" ht="15.75" customHeight="1" x14ac:dyDescent="0.35">
      <c r="B499" s="34"/>
      <c r="C499" s="34"/>
      <c r="D499" s="34"/>
      <c r="E499" s="53"/>
    </row>
    <row r="500" spans="2:5" ht="15.75" customHeight="1" x14ac:dyDescent="0.35">
      <c r="B500" s="34"/>
      <c r="C500" s="34"/>
      <c r="D500" s="34"/>
      <c r="E500" s="53"/>
    </row>
    <row r="501" spans="2:5" ht="15.75" customHeight="1" x14ac:dyDescent="0.35">
      <c r="B501" s="34"/>
      <c r="C501" s="34"/>
      <c r="D501" s="34"/>
      <c r="E501" s="53"/>
    </row>
    <row r="502" spans="2:5" ht="15.75" customHeight="1" x14ac:dyDescent="0.35">
      <c r="B502" s="34"/>
      <c r="C502" s="34"/>
      <c r="D502" s="34"/>
      <c r="E502" s="53"/>
    </row>
    <row r="503" spans="2:5" ht="15.75" customHeight="1" x14ac:dyDescent="0.35">
      <c r="B503" s="34"/>
      <c r="C503" s="34"/>
      <c r="D503" s="34"/>
      <c r="E503" s="53"/>
    </row>
    <row r="504" spans="2:5" ht="15.75" customHeight="1" x14ac:dyDescent="0.35">
      <c r="B504" s="34"/>
      <c r="C504" s="34"/>
      <c r="D504" s="34"/>
      <c r="E504" s="53"/>
    </row>
    <row r="505" spans="2:5" ht="15.75" customHeight="1" x14ac:dyDescent="0.35">
      <c r="B505" s="34"/>
      <c r="C505" s="34"/>
      <c r="D505" s="34"/>
      <c r="E505" s="53"/>
    </row>
    <row r="506" spans="2:5" ht="15.75" customHeight="1" x14ac:dyDescent="0.35">
      <c r="B506" s="34"/>
      <c r="C506" s="34"/>
      <c r="D506" s="34"/>
      <c r="E506" s="53"/>
    </row>
    <row r="507" spans="2:5" ht="15.75" customHeight="1" x14ac:dyDescent="0.35">
      <c r="B507" s="34"/>
      <c r="C507" s="34"/>
      <c r="D507" s="34"/>
      <c r="E507" s="53"/>
    </row>
    <row r="508" spans="2:5" ht="15.75" customHeight="1" x14ac:dyDescent="0.35">
      <c r="B508" s="34"/>
      <c r="C508" s="34"/>
      <c r="D508" s="34"/>
      <c r="E508" s="53"/>
    </row>
    <row r="509" spans="2:5" ht="15.75" customHeight="1" x14ac:dyDescent="0.35">
      <c r="B509" s="34"/>
      <c r="C509" s="34"/>
      <c r="D509" s="34"/>
      <c r="E509" s="53"/>
    </row>
    <row r="510" spans="2:5" ht="15.75" customHeight="1" x14ac:dyDescent="0.35">
      <c r="B510" s="34"/>
      <c r="C510" s="34"/>
      <c r="D510" s="34"/>
      <c r="E510" s="53"/>
    </row>
    <row r="511" spans="2:5" ht="15.75" customHeight="1" x14ac:dyDescent="0.35">
      <c r="B511" s="34"/>
      <c r="C511" s="34"/>
      <c r="D511" s="34"/>
      <c r="E511" s="53"/>
    </row>
    <row r="512" spans="2:5" ht="15.75" customHeight="1" x14ac:dyDescent="0.35">
      <c r="B512" s="34"/>
      <c r="C512" s="34"/>
      <c r="D512" s="34"/>
      <c r="E512" s="53"/>
    </row>
    <row r="513" spans="2:5" ht="15.75" customHeight="1" x14ac:dyDescent="0.35">
      <c r="B513" s="34"/>
      <c r="C513" s="34"/>
      <c r="D513" s="34"/>
      <c r="E513" s="53"/>
    </row>
    <row r="514" spans="2:5" ht="15.75" customHeight="1" x14ac:dyDescent="0.35">
      <c r="B514" s="34"/>
      <c r="C514" s="34"/>
      <c r="D514" s="34"/>
      <c r="E514" s="53"/>
    </row>
    <row r="515" spans="2:5" ht="15.75" customHeight="1" x14ac:dyDescent="0.35">
      <c r="B515" s="34"/>
      <c r="C515" s="34"/>
      <c r="D515" s="34"/>
      <c r="E515" s="53"/>
    </row>
    <row r="516" spans="2:5" ht="15.75" customHeight="1" x14ac:dyDescent="0.35">
      <c r="B516" s="34"/>
      <c r="C516" s="34"/>
      <c r="D516" s="34"/>
      <c r="E516" s="53"/>
    </row>
    <row r="517" spans="2:5" ht="15.75" customHeight="1" x14ac:dyDescent="0.35">
      <c r="B517" s="34"/>
      <c r="C517" s="34"/>
      <c r="D517" s="34"/>
      <c r="E517" s="53"/>
    </row>
    <row r="518" spans="2:5" ht="15.75" customHeight="1" x14ac:dyDescent="0.35">
      <c r="B518" s="34"/>
      <c r="C518" s="34"/>
      <c r="D518" s="34"/>
      <c r="E518" s="53"/>
    </row>
    <row r="519" spans="2:5" ht="15.75" customHeight="1" x14ac:dyDescent="0.35">
      <c r="B519" s="34"/>
      <c r="C519" s="34"/>
      <c r="D519" s="34"/>
      <c r="E519" s="53"/>
    </row>
    <row r="520" spans="2:5" ht="15.75" customHeight="1" x14ac:dyDescent="0.35">
      <c r="B520" s="34"/>
      <c r="C520" s="34"/>
      <c r="D520" s="34"/>
      <c r="E520" s="53"/>
    </row>
    <row r="521" spans="2:5" ht="15.75" customHeight="1" x14ac:dyDescent="0.35">
      <c r="B521" s="34"/>
      <c r="C521" s="34"/>
      <c r="D521" s="34"/>
      <c r="E521" s="53"/>
    </row>
    <row r="522" spans="2:5" ht="15.75" customHeight="1" x14ac:dyDescent="0.35">
      <c r="B522" s="34"/>
      <c r="C522" s="34"/>
      <c r="D522" s="34"/>
      <c r="E522" s="53"/>
    </row>
    <row r="523" spans="2:5" ht="15.75" customHeight="1" x14ac:dyDescent="0.35">
      <c r="B523" s="34"/>
      <c r="C523" s="34"/>
      <c r="D523" s="34"/>
      <c r="E523" s="53"/>
    </row>
    <row r="524" spans="2:5" ht="15.75" customHeight="1" x14ac:dyDescent="0.35">
      <c r="B524" s="34"/>
      <c r="C524" s="34"/>
      <c r="D524" s="34"/>
      <c r="E524" s="53"/>
    </row>
    <row r="525" spans="2:5" ht="15.75" customHeight="1" x14ac:dyDescent="0.35">
      <c r="B525" s="34"/>
      <c r="C525" s="34"/>
      <c r="D525" s="34"/>
      <c r="E525" s="53"/>
    </row>
    <row r="526" spans="2:5" ht="15.75" customHeight="1" x14ac:dyDescent="0.35">
      <c r="B526" s="34"/>
      <c r="C526" s="34"/>
      <c r="D526" s="34"/>
      <c r="E526" s="53"/>
    </row>
    <row r="527" spans="2:5" ht="15.75" customHeight="1" x14ac:dyDescent="0.35">
      <c r="B527" s="34"/>
      <c r="C527" s="34"/>
      <c r="D527" s="34"/>
      <c r="E527" s="53"/>
    </row>
    <row r="528" spans="2:5" ht="15.75" customHeight="1" x14ac:dyDescent="0.35">
      <c r="B528" s="34"/>
      <c r="C528" s="34"/>
      <c r="D528" s="34"/>
      <c r="E528" s="53"/>
    </row>
    <row r="529" spans="2:5" ht="15.75" customHeight="1" x14ac:dyDescent="0.35">
      <c r="B529" s="34"/>
      <c r="C529" s="34"/>
      <c r="D529" s="34"/>
      <c r="E529" s="53"/>
    </row>
    <row r="530" spans="2:5" ht="15.75" customHeight="1" x14ac:dyDescent="0.35">
      <c r="B530" s="34"/>
      <c r="C530" s="34"/>
      <c r="D530" s="34"/>
      <c r="E530" s="53"/>
    </row>
    <row r="531" spans="2:5" ht="15.75" customHeight="1" x14ac:dyDescent="0.35">
      <c r="B531" s="34"/>
      <c r="C531" s="34"/>
      <c r="D531" s="34"/>
      <c r="E531" s="53"/>
    </row>
    <row r="532" spans="2:5" ht="15.75" customHeight="1" x14ac:dyDescent="0.35">
      <c r="B532" s="34"/>
      <c r="C532" s="34"/>
      <c r="D532" s="34"/>
      <c r="E532" s="53"/>
    </row>
    <row r="533" spans="2:5" ht="15.75" customHeight="1" x14ac:dyDescent="0.35">
      <c r="B533" s="34"/>
      <c r="C533" s="34"/>
      <c r="D533" s="34"/>
      <c r="E533" s="53"/>
    </row>
    <row r="534" spans="2:5" ht="15.75" customHeight="1" x14ac:dyDescent="0.35">
      <c r="B534" s="34"/>
      <c r="C534" s="34"/>
      <c r="D534" s="34"/>
      <c r="E534" s="53"/>
    </row>
    <row r="535" spans="2:5" ht="15.75" customHeight="1" x14ac:dyDescent="0.35">
      <c r="B535" s="34"/>
      <c r="C535" s="34"/>
      <c r="D535" s="34"/>
      <c r="E535" s="53"/>
    </row>
    <row r="536" spans="2:5" ht="15.75" customHeight="1" x14ac:dyDescent="0.35">
      <c r="B536" s="34"/>
      <c r="C536" s="34"/>
      <c r="D536" s="34"/>
      <c r="E536" s="53"/>
    </row>
    <row r="537" spans="2:5" ht="15.75" customHeight="1" x14ac:dyDescent="0.35">
      <c r="B537" s="34"/>
      <c r="C537" s="34"/>
      <c r="D537" s="34"/>
      <c r="E537" s="53"/>
    </row>
    <row r="538" spans="2:5" ht="15.75" customHeight="1" x14ac:dyDescent="0.35">
      <c r="B538" s="34"/>
      <c r="C538" s="34"/>
      <c r="D538" s="34"/>
      <c r="E538" s="53"/>
    </row>
    <row r="539" spans="2:5" ht="15.75" customHeight="1" x14ac:dyDescent="0.35">
      <c r="B539" s="34"/>
      <c r="C539" s="34"/>
      <c r="D539" s="34"/>
      <c r="E539" s="53"/>
    </row>
    <row r="540" spans="2:5" ht="15.75" customHeight="1" x14ac:dyDescent="0.35">
      <c r="B540" s="34"/>
      <c r="C540" s="34"/>
      <c r="D540" s="34"/>
      <c r="E540" s="53"/>
    </row>
    <row r="541" spans="2:5" ht="15.75" customHeight="1" x14ac:dyDescent="0.35">
      <c r="B541" s="34"/>
      <c r="C541" s="34"/>
      <c r="D541" s="34"/>
      <c r="E541" s="53"/>
    </row>
    <row r="542" spans="2:5" ht="15.75" customHeight="1" x14ac:dyDescent="0.35">
      <c r="B542" s="34"/>
      <c r="C542" s="34"/>
      <c r="D542" s="34"/>
      <c r="E542" s="53"/>
    </row>
    <row r="543" spans="2:5" ht="15.75" customHeight="1" x14ac:dyDescent="0.35">
      <c r="B543" s="34"/>
      <c r="C543" s="34"/>
      <c r="D543" s="34"/>
      <c r="E543" s="53"/>
    </row>
    <row r="544" spans="2:5" ht="15.75" customHeight="1" x14ac:dyDescent="0.35">
      <c r="B544" s="34"/>
      <c r="C544" s="34"/>
      <c r="D544" s="34"/>
      <c r="E544" s="53"/>
    </row>
    <row r="545" spans="2:5" ht="15.75" customHeight="1" x14ac:dyDescent="0.35">
      <c r="B545" s="34"/>
      <c r="C545" s="34"/>
      <c r="D545" s="34"/>
      <c r="E545" s="53"/>
    </row>
    <row r="546" spans="2:5" ht="15.75" customHeight="1" x14ac:dyDescent="0.35">
      <c r="B546" s="34"/>
      <c r="C546" s="34"/>
      <c r="D546" s="34"/>
      <c r="E546" s="53"/>
    </row>
    <row r="547" spans="2:5" ht="15.75" customHeight="1" x14ac:dyDescent="0.35">
      <c r="B547" s="34"/>
      <c r="C547" s="34"/>
      <c r="D547" s="34"/>
      <c r="E547" s="53"/>
    </row>
    <row r="548" spans="2:5" ht="15.75" customHeight="1" x14ac:dyDescent="0.35">
      <c r="B548" s="34"/>
      <c r="C548" s="34"/>
      <c r="D548" s="34"/>
      <c r="E548" s="53"/>
    </row>
    <row r="549" spans="2:5" ht="15.75" customHeight="1" x14ac:dyDescent="0.35">
      <c r="B549" s="34"/>
      <c r="C549" s="34"/>
      <c r="D549" s="34"/>
      <c r="E549" s="53"/>
    </row>
    <row r="550" spans="2:5" ht="15.75" customHeight="1" x14ac:dyDescent="0.35">
      <c r="B550" s="34"/>
      <c r="C550" s="34"/>
      <c r="D550" s="34"/>
      <c r="E550" s="53"/>
    </row>
    <row r="551" spans="2:5" ht="15.75" customHeight="1" x14ac:dyDescent="0.35">
      <c r="B551" s="34"/>
      <c r="C551" s="34"/>
      <c r="D551" s="34"/>
      <c r="E551" s="53"/>
    </row>
    <row r="552" spans="2:5" ht="15.75" customHeight="1" x14ac:dyDescent="0.35">
      <c r="B552" s="34"/>
      <c r="C552" s="34"/>
      <c r="D552" s="34"/>
      <c r="E552" s="53"/>
    </row>
    <row r="553" spans="2:5" ht="15.75" customHeight="1" x14ac:dyDescent="0.35">
      <c r="B553" s="34"/>
      <c r="C553" s="34"/>
      <c r="D553" s="34"/>
      <c r="E553" s="53"/>
    </row>
    <row r="554" spans="2:5" ht="15.75" customHeight="1" x14ac:dyDescent="0.35">
      <c r="B554" s="34"/>
      <c r="C554" s="34"/>
      <c r="D554" s="34"/>
      <c r="E554" s="53"/>
    </row>
    <row r="555" spans="2:5" ht="15.75" customHeight="1" x14ac:dyDescent="0.35">
      <c r="B555" s="34"/>
      <c r="C555" s="34"/>
      <c r="D555" s="34"/>
      <c r="E555" s="53"/>
    </row>
    <row r="556" spans="2:5" ht="15.75" customHeight="1" x14ac:dyDescent="0.35">
      <c r="B556" s="34"/>
      <c r="C556" s="34"/>
      <c r="D556" s="34"/>
      <c r="E556" s="53"/>
    </row>
    <row r="557" spans="2:5" ht="15.75" customHeight="1" x14ac:dyDescent="0.35">
      <c r="B557" s="34"/>
      <c r="C557" s="34"/>
      <c r="D557" s="34"/>
      <c r="E557" s="53"/>
    </row>
    <row r="558" spans="2:5" ht="15.75" customHeight="1" x14ac:dyDescent="0.35">
      <c r="B558" s="34"/>
      <c r="C558" s="34"/>
      <c r="D558" s="34"/>
      <c r="E558" s="53"/>
    </row>
    <row r="559" spans="2:5" ht="15.75" customHeight="1" x14ac:dyDescent="0.35">
      <c r="B559" s="34"/>
      <c r="C559" s="34"/>
      <c r="D559" s="34"/>
      <c r="E559" s="53"/>
    </row>
    <row r="560" spans="2:5" ht="15.75" customHeight="1" x14ac:dyDescent="0.35">
      <c r="B560" s="34"/>
      <c r="C560" s="34"/>
      <c r="D560" s="34"/>
      <c r="E560" s="53"/>
    </row>
    <row r="561" spans="2:5" ht="15.75" customHeight="1" x14ac:dyDescent="0.35">
      <c r="B561" s="34"/>
      <c r="C561" s="34"/>
      <c r="D561" s="34"/>
      <c r="E561" s="53"/>
    </row>
    <row r="562" spans="2:5" ht="15.75" customHeight="1" x14ac:dyDescent="0.35">
      <c r="B562" s="34"/>
      <c r="C562" s="34"/>
      <c r="D562" s="34"/>
      <c r="E562" s="53"/>
    </row>
    <row r="563" spans="2:5" ht="15.75" customHeight="1" x14ac:dyDescent="0.35">
      <c r="B563" s="34"/>
      <c r="C563" s="34"/>
      <c r="D563" s="34"/>
      <c r="E563" s="53"/>
    </row>
    <row r="564" spans="2:5" ht="15.75" customHeight="1" x14ac:dyDescent="0.35">
      <c r="B564" s="34"/>
      <c r="C564" s="34"/>
      <c r="D564" s="34"/>
      <c r="E564" s="53"/>
    </row>
    <row r="565" spans="2:5" ht="15.75" customHeight="1" x14ac:dyDescent="0.35">
      <c r="B565" s="34"/>
      <c r="C565" s="34"/>
      <c r="D565" s="34"/>
      <c r="E565" s="53"/>
    </row>
    <row r="566" spans="2:5" ht="15.75" customHeight="1" x14ac:dyDescent="0.35">
      <c r="B566" s="34"/>
      <c r="C566" s="34"/>
      <c r="D566" s="34"/>
      <c r="E566" s="53"/>
    </row>
    <row r="567" spans="2:5" ht="15.75" customHeight="1" x14ac:dyDescent="0.35">
      <c r="B567" s="34"/>
      <c r="C567" s="34"/>
      <c r="D567" s="34"/>
      <c r="E567" s="53"/>
    </row>
    <row r="568" spans="2:5" ht="15.75" customHeight="1" x14ac:dyDescent="0.35">
      <c r="B568" s="34"/>
      <c r="C568" s="34"/>
      <c r="D568" s="34"/>
      <c r="E568" s="53"/>
    </row>
    <row r="569" spans="2:5" ht="15.75" customHeight="1" x14ac:dyDescent="0.35">
      <c r="B569" s="34"/>
      <c r="C569" s="34"/>
      <c r="D569" s="34"/>
      <c r="E569" s="53"/>
    </row>
    <row r="570" spans="2:5" ht="15.75" customHeight="1" x14ac:dyDescent="0.35">
      <c r="B570" s="34"/>
      <c r="C570" s="34"/>
      <c r="D570" s="34"/>
      <c r="E570" s="53"/>
    </row>
    <row r="571" spans="2:5" ht="15.75" customHeight="1" x14ac:dyDescent="0.35">
      <c r="B571" s="34"/>
      <c r="C571" s="34"/>
      <c r="D571" s="34"/>
      <c r="E571" s="53"/>
    </row>
    <row r="572" spans="2:5" ht="15.75" customHeight="1" x14ac:dyDescent="0.35">
      <c r="B572" s="34"/>
      <c r="C572" s="34"/>
      <c r="D572" s="34"/>
      <c r="E572" s="53"/>
    </row>
    <row r="573" spans="2:5" ht="15.75" customHeight="1" x14ac:dyDescent="0.35">
      <c r="B573" s="34"/>
      <c r="C573" s="34"/>
      <c r="D573" s="34"/>
      <c r="E573" s="53"/>
    </row>
    <row r="574" spans="2:5" ht="15.75" customHeight="1" x14ac:dyDescent="0.35">
      <c r="B574" s="34"/>
      <c r="C574" s="34"/>
      <c r="D574" s="34"/>
      <c r="E574" s="53"/>
    </row>
    <row r="575" spans="2:5" ht="15.75" customHeight="1" x14ac:dyDescent="0.35">
      <c r="B575" s="34"/>
      <c r="C575" s="34"/>
      <c r="D575" s="34"/>
      <c r="E575" s="53"/>
    </row>
    <row r="576" spans="2:5" ht="15.75" customHeight="1" x14ac:dyDescent="0.35">
      <c r="B576" s="34"/>
      <c r="C576" s="34"/>
      <c r="D576" s="34"/>
      <c r="E576" s="53"/>
    </row>
    <row r="577" spans="2:5" ht="15.75" customHeight="1" x14ac:dyDescent="0.35">
      <c r="B577" s="34"/>
      <c r="C577" s="34"/>
      <c r="D577" s="34"/>
      <c r="E577" s="53"/>
    </row>
    <row r="578" spans="2:5" ht="15.75" customHeight="1" x14ac:dyDescent="0.35">
      <c r="B578" s="34"/>
      <c r="C578" s="34"/>
      <c r="D578" s="34"/>
      <c r="E578" s="53"/>
    </row>
    <row r="579" spans="2:5" ht="15.75" customHeight="1" x14ac:dyDescent="0.35">
      <c r="B579" s="34"/>
      <c r="C579" s="34"/>
      <c r="D579" s="34"/>
      <c r="E579" s="53"/>
    </row>
    <row r="580" spans="2:5" ht="15.75" customHeight="1" x14ac:dyDescent="0.35">
      <c r="B580" s="34"/>
      <c r="C580" s="34"/>
      <c r="D580" s="34"/>
      <c r="E580" s="53"/>
    </row>
    <row r="581" spans="2:5" ht="15.75" customHeight="1" x14ac:dyDescent="0.35">
      <c r="B581" s="34"/>
      <c r="C581" s="34"/>
      <c r="D581" s="34"/>
      <c r="E581" s="53"/>
    </row>
    <row r="582" spans="2:5" ht="15.75" customHeight="1" x14ac:dyDescent="0.35">
      <c r="B582" s="34"/>
      <c r="C582" s="34"/>
      <c r="D582" s="34"/>
      <c r="E582" s="53"/>
    </row>
    <row r="583" spans="2:5" ht="15.75" customHeight="1" x14ac:dyDescent="0.35">
      <c r="B583" s="34"/>
      <c r="C583" s="34"/>
      <c r="D583" s="34"/>
      <c r="E583" s="53"/>
    </row>
    <row r="584" spans="2:5" ht="15.75" customHeight="1" x14ac:dyDescent="0.35">
      <c r="B584" s="34"/>
      <c r="C584" s="34"/>
      <c r="D584" s="34"/>
      <c r="E584" s="53"/>
    </row>
    <row r="585" spans="2:5" ht="15.75" customHeight="1" x14ac:dyDescent="0.35">
      <c r="B585" s="34"/>
      <c r="C585" s="34"/>
      <c r="D585" s="34"/>
      <c r="E585" s="53"/>
    </row>
    <row r="586" spans="2:5" ht="15.75" customHeight="1" x14ac:dyDescent="0.35">
      <c r="B586" s="34"/>
      <c r="C586" s="34"/>
      <c r="D586" s="34"/>
      <c r="E586" s="53"/>
    </row>
    <row r="587" spans="2:5" ht="15.75" customHeight="1" x14ac:dyDescent="0.35">
      <c r="B587" s="34"/>
      <c r="C587" s="34"/>
      <c r="D587" s="34"/>
      <c r="E587" s="53"/>
    </row>
    <row r="588" spans="2:5" ht="15.75" customHeight="1" x14ac:dyDescent="0.35">
      <c r="B588" s="34"/>
      <c r="C588" s="34"/>
      <c r="D588" s="34"/>
      <c r="E588" s="53"/>
    </row>
    <row r="589" spans="2:5" ht="15.75" customHeight="1" x14ac:dyDescent="0.35">
      <c r="B589" s="34"/>
      <c r="C589" s="34"/>
      <c r="D589" s="34"/>
      <c r="E589" s="53"/>
    </row>
    <row r="590" spans="2:5" ht="15.75" customHeight="1" x14ac:dyDescent="0.35">
      <c r="B590" s="34"/>
      <c r="C590" s="34"/>
      <c r="D590" s="34"/>
      <c r="E590" s="53"/>
    </row>
    <row r="591" spans="2:5" ht="15.75" customHeight="1" x14ac:dyDescent="0.35">
      <c r="B591" s="34"/>
      <c r="C591" s="34"/>
      <c r="D591" s="34"/>
      <c r="E591" s="53"/>
    </row>
    <row r="592" spans="2:5" ht="15.75" customHeight="1" x14ac:dyDescent="0.35">
      <c r="B592" s="34"/>
      <c r="C592" s="34"/>
      <c r="D592" s="34"/>
      <c r="E592" s="53"/>
    </row>
    <row r="593" spans="2:5" ht="15.75" customHeight="1" x14ac:dyDescent="0.35">
      <c r="B593" s="34"/>
      <c r="C593" s="34"/>
      <c r="D593" s="34"/>
      <c r="E593" s="53"/>
    </row>
    <row r="594" spans="2:5" ht="15.75" customHeight="1" x14ac:dyDescent="0.35">
      <c r="B594" s="34"/>
      <c r="C594" s="34"/>
      <c r="D594" s="34"/>
      <c r="E594" s="53"/>
    </row>
    <row r="595" spans="2:5" ht="15.75" customHeight="1" x14ac:dyDescent="0.35">
      <c r="B595" s="34"/>
      <c r="C595" s="34"/>
      <c r="D595" s="34"/>
      <c r="E595" s="53"/>
    </row>
    <row r="596" spans="2:5" ht="15.75" customHeight="1" x14ac:dyDescent="0.35">
      <c r="B596" s="34"/>
      <c r="C596" s="34"/>
      <c r="D596" s="34"/>
      <c r="E596" s="53"/>
    </row>
    <row r="597" spans="2:5" ht="15.75" customHeight="1" x14ac:dyDescent="0.35">
      <c r="B597" s="34"/>
      <c r="C597" s="34"/>
      <c r="D597" s="34"/>
      <c r="E597" s="53"/>
    </row>
    <row r="598" spans="2:5" ht="15.75" customHeight="1" x14ac:dyDescent="0.35">
      <c r="B598" s="34"/>
      <c r="C598" s="34"/>
      <c r="D598" s="34"/>
      <c r="E598" s="53"/>
    </row>
    <row r="599" spans="2:5" ht="15.75" customHeight="1" x14ac:dyDescent="0.35">
      <c r="B599" s="34"/>
      <c r="C599" s="34"/>
      <c r="D599" s="34"/>
      <c r="E599" s="53"/>
    </row>
    <row r="600" spans="2:5" ht="15.75" customHeight="1" x14ac:dyDescent="0.35">
      <c r="B600" s="34"/>
      <c r="C600" s="34"/>
      <c r="D600" s="34"/>
      <c r="E600" s="53"/>
    </row>
    <row r="601" spans="2:5" ht="15.75" customHeight="1" x14ac:dyDescent="0.35">
      <c r="B601" s="34"/>
      <c r="C601" s="34"/>
      <c r="D601" s="34"/>
      <c r="E601" s="53"/>
    </row>
    <row r="602" spans="2:5" ht="15.75" customHeight="1" x14ac:dyDescent="0.35">
      <c r="B602" s="34"/>
      <c r="C602" s="34"/>
      <c r="D602" s="34"/>
      <c r="E602" s="53"/>
    </row>
    <row r="603" spans="2:5" ht="15.75" customHeight="1" x14ac:dyDescent="0.35">
      <c r="B603" s="34"/>
      <c r="C603" s="34"/>
      <c r="D603" s="34"/>
      <c r="E603" s="53"/>
    </row>
    <row r="604" spans="2:5" ht="15.75" customHeight="1" x14ac:dyDescent="0.35">
      <c r="B604" s="34"/>
      <c r="C604" s="34"/>
      <c r="D604" s="34"/>
      <c r="E604" s="53"/>
    </row>
    <row r="605" spans="2:5" ht="15.75" customHeight="1" x14ac:dyDescent="0.35">
      <c r="B605" s="34"/>
      <c r="C605" s="34"/>
      <c r="D605" s="34"/>
      <c r="E605" s="53"/>
    </row>
    <row r="606" spans="2:5" ht="15.75" customHeight="1" x14ac:dyDescent="0.35">
      <c r="B606" s="34"/>
      <c r="C606" s="34"/>
      <c r="D606" s="34"/>
      <c r="E606" s="53"/>
    </row>
    <row r="607" spans="2:5" ht="15.75" customHeight="1" x14ac:dyDescent="0.35">
      <c r="B607" s="34"/>
      <c r="C607" s="34"/>
      <c r="D607" s="34"/>
      <c r="E607" s="53"/>
    </row>
    <row r="608" spans="2:5" ht="15.75" customHeight="1" x14ac:dyDescent="0.35">
      <c r="B608" s="34"/>
      <c r="C608" s="34"/>
      <c r="D608" s="34"/>
      <c r="E608" s="53"/>
    </row>
    <row r="609" spans="2:5" ht="15.75" customHeight="1" x14ac:dyDescent="0.35">
      <c r="B609" s="34"/>
      <c r="C609" s="34"/>
      <c r="D609" s="34"/>
      <c r="E609" s="53"/>
    </row>
    <row r="610" spans="2:5" ht="15.75" customHeight="1" x14ac:dyDescent="0.35">
      <c r="B610" s="34"/>
      <c r="C610" s="34"/>
      <c r="D610" s="34"/>
      <c r="E610" s="53"/>
    </row>
    <row r="611" spans="2:5" ht="15.75" customHeight="1" x14ac:dyDescent="0.35">
      <c r="B611" s="34"/>
      <c r="C611" s="34"/>
      <c r="D611" s="34"/>
      <c r="E611" s="53"/>
    </row>
    <row r="612" spans="2:5" ht="15.75" customHeight="1" x14ac:dyDescent="0.35">
      <c r="B612" s="34"/>
      <c r="C612" s="34"/>
      <c r="D612" s="34"/>
      <c r="E612" s="53"/>
    </row>
    <row r="613" spans="2:5" ht="15.75" customHeight="1" x14ac:dyDescent="0.35">
      <c r="B613" s="34"/>
      <c r="C613" s="34"/>
      <c r="D613" s="34"/>
      <c r="E613" s="53"/>
    </row>
    <row r="614" spans="2:5" ht="15.75" customHeight="1" x14ac:dyDescent="0.35">
      <c r="B614" s="34"/>
      <c r="C614" s="34"/>
      <c r="D614" s="34"/>
      <c r="E614" s="53"/>
    </row>
    <row r="615" spans="2:5" ht="15.75" customHeight="1" x14ac:dyDescent="0.35">
      <c r="B615" s="34"/>
      <c r="C615" s="34"/>
      <c r="D615" s="34"/>
      <c r="E615" s="53"/>
    </row>
    <row r="616" spans="2:5" ht="15.75" customHeight="1" x14ac:dyDescent="0.35">
      <c r="B616" s="34"/>
      <c r="C616" s="34"/>
      <c r="D616" s="34"/>
      <c r="E616" s="53"/>
    </row>
    <row r="617" spans="2:5" ht="15.75" customHeight="1" x14ac:dyDescent="0.35">
      <c r="B617" s="34"/>
      <c r="C617" s="34"/>
      <c r="D617" s="34"/>
      <c r="E617" s="53"/>
    </row>
    <row r="618" spans="2:5" ht="15.75" customHeight="1" x14ac:dyDescent="0.35">
      <c r="B618" s="34"/>
      <c r="C618" s="34"/>
      <c r="D618" s="34"/>
      <c r="E618" s="53"/>
    </row>
    <row r="619" spans="2:5" ht="15.75" customHeight="1" x14ac:dyDescent="0.35">
      <c r="B619" s="34"/>
      <c r="C619" s="34"/>
      <c r="D619" s="34"/>
      <c r="E619" s="53"/>
    </row>
    <row r="620" spans="2:5" ht="15.75" customHeight="1" x14ac:dyDescent="0.35">
      <c r="B620" s="34"/>
      <c r="C620" s="34"/>
      <c r="D620" s="34"/>
      <c r="E620" s="53"/>
    </row>
    <row r="621" spans="2:5" ht="15.75" customHeight="1" x14ac:dyDescent="0.35">
      <c r="B621" s="34"/>
      <c r="C621" s="34"/>
      <c r="D621" s="34"/>
      <c r="E621" s="53"/>
    </row>
    <row r="622" spans="2:5" ht="15.75" customHeight="1" x14ac:dyDescent="0.35">
      <c r="B622" s="34"/>
      <c r="C622" s="34"/>
      <c r="D622" s="34"/>
      <c r="E622" s="53"/>
    </row>
    <row r="623" spans="2:5" ht="15.75" customHeight="1" x14ac:dyDescent="0.35">
      <c r="B623" s="34"/>
      <c r="C623" s="34"/>
      <c r="D623" s="34"/>
      <c r="E623" s="53"/>
    </row>
    <row r="624" spans="2:5" ht="15.75" customHeight="1" x14ac:dyDescent="0.35">
      <c r="B624" s="34"/>
      <c r="C624" s="34"/>
      <c r="D624" s="34"/>
      <c r="E624" s="53"/>
    </row>
    <row r="625" spans="2:5" ht="15.75" customHeight="1" x14ac:dyDescent="0.35">
      <c r="B625" s="34"/>
      <c r="C625" s="34"/>
      <c r="D625" s="34"/>
      <c r="E625" s="53"/>
    </row>
    <row r="626" spans="2:5" ht="15.75" customHeight="1" x14ac:dyDescent="0.35">
      <c r="B626" s="34"/>
      <c r="C626" s="34"/>
      <c r="D626" s="34"/>
      <c r="E626" s="53"/>
    </row>
    <row r="627" spans="2:5" ht="15.75" customHeight="1" x14ac:dyDescent="0.35">
      <c r="B627" s="34"/>
      <c r="C627" s="34"/>
      <c r="D627" s="34"/>
      <c r="E627" s="53"/>
    </row>
    <row r="628" spans="2:5" ht="15.75" customHeight="1" x14ac:dyDescent="0.35">
      <c r="B628" s="34"/>
      <c r="C628" s="34"/>
      <c r="D628" s="34"/>
      <c r="E628" s="53"/>
    </row>
    <row r="629" spans="2:5" ht="15.75" customHeight="1" x14ac:dyDescent="0.35">
      <c r="B629" s="34"/>
      <c r="C629" s="34"/>
      <c r="D629" s="34"/>
      <c r="E629" s="53"/>
    </row>
    <row r="630" spans="2:5" ht="15.75" customHeight="1" x14ac:dyDescent="0.35">
      <c r="B630" s="34"/>
      <c r="C630" s="34"/>
      <c r="D630" s="34"/>
      <c r="E630" s="53"/>
    </row>
    <row r="631" spans="2:5" ht="15.75" customHeight="1" x14ac:dyDescent="0.35">
      <c r="B631" s="34"/>
      <c r="C631" s="34"/>
      <c r="D631" s="34"/>
      <c r="E631" s="53"/>
    </row>
    <row r="632" spans="2:5" ht="15.75" customHeight="1" x14ac:dyDescent="0.35">
      <c r="B632" s="34"/>
      <c r="C632" s="34"/>
      <c r="D632" s="34"/>
      <c r="E632" s="53"/>
    </row>
    <row r="633" spans="2:5" ht="15.75" customHeight="1" x14ac:dyDescent="0.35">
      <c r="B633" s="34"/>
      <c r="C633" s="34"/>
      <c r="D633" s="34"/>
      <c r="E633" s="53"/>
    </row>
    <row r="634" spans="2:5" ht="15.75" customHeight="1" x14ac:dyDescent="0.35">
      <c r="B634" s="34"/>
      <c r="C634" s="34"/>
      <c r="D634" s="34"/>
      <c r="E634" s="53"/>
    </row>
    <row r="635" spans="2:5" ht="15.75" customHeight="1" x14ac:dyDescent="0.35">
      <c r="B635" s="34"/>
      <c r="C635" s="34"/>
      <c r="D635" s="34"/>
      <c r="E635" s="53"/>
    </row>
    <row r="636" spans="2:5" ht="15.75" customHeight="1" x14ac:dyDescent="0.35">
      <c r="B636" s="34"/>
      <c r="C636" s="34"/>
      <c r="D636" s="34"/>
      <c r="E636" s="53"/>
    </row>
    <row r="637" spans="2:5" ht="15.75" customHeight="1" x14ac:dyDescent="0.35">
      <c r="B637" s="34"/>
      <c r="C637" s="34"/>
      <c r="D637" s="34"/>
      <c r="E637" s="53"/>
    </row>
    <row r="638" spans="2:5" ht="15.75" customHeight="1" x14ac:dyDescent="0.35">
      <c r="B638" s="34"/>
      <c r="C638" s="34"/>
      <c r="D638" s="34"/>
      <c r="E638" s="53"/>
    </row>
    <row r="639" spans="2:5" ht="15.75" customHeight="1" x14ac:dyDescent="0.35">
      <c r="B639" s="34"/>
      <c r="C639" s="34"/>
      <c r="D639" s="34"/>
      <c r="E639" s="53"/>
    </row>
    <row r="640" spans="2:5" ht="15.75" customHeight="1" x14ac:dyDescent="0.35">
      <c r="B640" s="34"/>
      <c r="C640" s="34"/>
      <c r="D640" s="34"/>
      <c r="E640" s="53"/>
    </row>
    <row r="641" spans="2:5" ht="15.75" customHeight="1" x14ac:dyDescent="0.35">
      <c r="B641" s="34"/>
      <c r="C641" s="34"/>
      <c r="D641" s="34"/>
      <c r="E641" s="53"/>
    </row>
    <row r="642" spans="2:5" ht="15.75" customHeight="1" x14ac:dyDescent="0.35">
      <c r="B642" s="34"/>
      <c r="C642" s="34"/>
      <c r="D642" s="34"/>
      <c r="E642" s="53"/>
    </row>
    <row r="643" spans="2:5" ht="15.75" customHeight="1" x14ac:dyDescent="0.35">
      <c r="B643" s="34"/>
      <c r="C643" s="34"/>
      <c r="D643" s="34"/>
      <c r="E643" s="53"/>
    </row>
    <row r="644" spans="2:5" ht="15.75" customHeight="1" x14ac:dyDescent="0.35">
      <c r="B644" s="34"/>
      <c r="C644" s="34"/>
      <c r="D644" s="34"/>
      <c r="E644" s="53"/>
    </row>
    <row r="645" spans="2:5" ht="15.75" customHeight="1" x14ac:dyDescent="0.35">
      <c r="B645" s="34"/>
      <c r="C645" s="34"/>
      <c r="D645" s="34"/>
      <c r="E645" s="53"/>
    </row>
    <row r="646" spans="2:5" ht="15.75" customHeight="1" x14ac:dyDescent="0.35">
      <c r="B646" s="34"/>
      <c r="C646" s="34"/>
      <c r="D646" s="34"/>
      <c r="E646" s="53"/>
    </row>
    <row r="647" spans="2:5" ht="15.75" customHeight="1" x14ac:dyDescent="0.35">
      <c r="B647" s="34"/>
      <c r="C647" s="34"/>
      <c r="D647" s="34"/>
      <c r="E647" s="53"/>
    </row>
    <row r="648" spans="2:5" ht="15.75" customHeight="1" x14ac:dyDescent="0.35">
      <c r="B648" s="34"/>
      <c r="C648" s="34"/>
      <c r="D648" s="34"/>
      <c r="E648" s="53"/>
    </row>
    <row r="649" spans="2:5" ht="15.75" customHeight="1" x14ac:dyDescent="0.35">
      <c r="B649" s="34"/>
      <c r="C649" s="34"/>
      <c r="D649" s="34"/>
      <c r="E649" s="53"/>
    </row>
    <row r="650" spans="2:5" ht="15.75" customHeight="1" x14ac:dyDescent="0.35">
      <c r="B650" s="34"/>
      <c r="C650" s="34"/>
      <c r="D650" s="34"/>
      <c r="E650" s="53"/>
    </row>
    <row r="651" spans="2:5" ht="15.75" customHeight="1" x14ac:dyDescent="0.35">
      <c r="B651" s="34"/>
      <c r="C651" s="34"/>
      <c r="D651" s="34"/>
      <c r="E651" s="53"/>
    </row>
    <row r="652" spans="2:5" ht="15.75" customHeight="1" x14ac:dyDescent="0.35">
      <c r="B652" s="34"/>
      <c r="C652" s="34"/>
      <c r="D652" s="34"/>
      <c r="E652" s="53"/>
    </row>
    <row r="653" spans="2:5" ht="15.75" customHeight="1" x14ac:dyDescent="0.35">
      <c r="B653" s="34"/>
      <c r="C653" s="34"/>
      <c r="D653" s="34"/>
      <c r="E653" s="53"/>
    </row>
    <row r="654" spans="2:5" ht="15.75" customHeight="1" x14ac:dyDescent="0.35">
      <c r="B654" s="34"/>
      <c r="C654" s="34"/>
      <c r="D654" s="34"/>
      <c r="E654" s="53"/>
    </row>
    <row r="655" spans="2:5" ht="15.75" customHeight="1" x14ac:dyDescent="0.35">
      <c r="B655" s="34"/>
      <c r="C655" s="34"/>
      <c r="D655" s="34"/>
      <c r="E655" s="53"/>
    </row>
    <row r="656" spans="2:5" ht="15.75" customHeight="1" x14ac:dyDescent="0.35">
      <c r="B656" s="34"/>
      <c r="C656" s="34"/>
      <c r="D656" s="34"/>
      <c r="E656" s="53"/>
    </row>
    <row r="657" spans="2:5" ht="15.75" customHeight="1" x14ac:dyDescent="0.35">
      <c r="B657" s="34"/>
      <c r="C657" s="34"/>
      <c r="D657" s="34"/>
      <c r="E657" s="53"/>
    </row>
    <row r="658" spans="2:5" ht="15.75" customHeight="1" x14ac:dyDescent="0.35">
      <c r="B658" s="34"/>
      <c r="C658" s="34"/>
      <c r="D658" s="34"/>
      <c r="E658" s="53"/>
    </row>
    <row r="659" spans="2:5" ht="15.75" customHeight="1" x14ac:dyDescent="0.35">
      <c r="B659" s="34"/>
      <c r="C659" s="34"/>
      <c r="D659" s="34"/>
      <c r="E659" s="53"/>
    </row>
    <row r="660" spans="2:5" ht="15.75" customHeight="1" x14ac:dyDescent="0.35">
      <c r="B660" s="34"/>
      <c r="C660" s="34"/>
      <c r="D660" s="34"/>
      <c r="E660" s="53"/>
    </row>
    <row r="661" spans="2:5" ht="15.75" customHeight="1" x14ac:dyDescent="0.35">
      <c r="B661" s="34"/>
      <c r="C661" s="34"/>
      <c r="D661" s="34"/>
      <c r="E661" s="53"/>
    </row>
    <row r="662" spans="2:5" ht="15.75" customHeight="1" x14ac:dyDescent="0.35">
      <c r="B662" s="34"/>
      <c r="C662" s="34"/>
      <c r="D662" s="34"/>
      <c r="E662" s="53"/>
    </row>
    <row r="663" spans="2:5" ht="15.75" customHeight="1" x14ac:dyDescent="0.35">
      <c r="B663" s="34"/>
      <c r="C663" s="34"/>
      <c r="D663" s="34"/>
      <c r="E663" s="53"/>
    </row>
    <row r="664" spans="2:5" ht="15.75" customHeight="1" x14ac:dyDescent="0.35">
      <c r="B664" s="34"/>
      <c r="C664" s="34"/>
      <c r="D664" s="34"/>
      <c r="E664" s="53"/>
    </row>
    <row r="665" spans="2:5" ht="15.75" customHeight="1" x14ac:dyDescent="0.35">
      <c r="B665" s="34"/>
      <c r="C665" s="34"/>
      <c r="D665" s="34"/>
      <c r="E665" s="53"/>
    </row>
    <row r="666" spans="2:5" ht="15.75" customHeight="1" x14ac:dyDescent="0.35">
      <c r="B666" s="34"/>
      <c r="C666" s="34"/>
      <c r="D666" s="34"/>
      <c r="E666" s="53"/>
    </row>
    <row r="667" spans="2:5" ht="15.75" customHeight="1" x14ac:dyDescent="0.35">
      <c r="B667" s="34"/>
      <c r="C667" s="34"/>
      <c r="D667" s="34"/>
      <c r="E667" s="53"/>
    </row>
    <row r="668" spans="2:5" ht="15.75" customHeight="1" x14ac:dyDescent="0.35">
      <c r="B668" s="34"/>
      <c r="C668" s="34"/>
      <c r="D668" s="34"/>
      <c r="E668" s="53"/>
    </row>
    <row r="669" spans="2:5" ht="15.75" customHeight="1" x14ac:dyDescent="0.35">
      <c r="B669" s="34"/>
      <c r="C669" s="34"/>
      <c r="D669" s="34"/>
      <c r="E669" s="53"/>
    </row>
    <row r="670" spans="2:5" ht="15.75" customHeight="1" x14ac:dyDescent="0.35">
      <c r="B670" s="34"/>
      <c r="C670" s="34"/>
      <c r="D670" s="34"/>
      <c r="E670" s="53"/>
    </row>
    <row r="671" spans="2:5" ht="15.75" customHeight="1" x14ac:dyDescent="0.35">
      <c r="B671" s="34"/>
      <c r="C671" s="34"/>
      <c r="D671" s="34"/>
      <c r="E671" s="53"/>
    </row>
    <row r="672" spans="2:5" ht="15.75" customHeight="1" x14ac:dyDescent="0.35">
      <c r="B672" s="34"/>
      <c r="C672" s="34"/>
      <c r="D672" s="34"/>
      <c r="E672" s="53"/>
    </row>
    <row r="673" spans="2:5" ht="15.75" customHeight="1" x14ac:dyDescent="0.35">
      <c r="B673" s="34"/>
      <c r="C673" s="34"/>
      <c r="D673" s="34"/>
      <c r="E673" s="53"/>
    </row>
    <row r="674" spans="2:5" ht="15.75" customHeight="1" x14ac:dyDescent="0.35">
      <c r="B674" s="34"/>
      <c r="C674" s="34"/>
      <c r="D674" s="34"/>
      <c r="E674" s="53"/>
    </row>
    <row r="675" spans="2:5" ht="15.75" customHeight="1" x14ac:dyDescent="0.35">
      <c r="B675" s="34"/>
      <c r="C675" s="34"/>
      <c r="D675" s="34"/>
      <c r="E675" s="53"/>
    </row>
    <row r="676" spans="2:5" ht="15.75" customHeight="1" x14ac:dyDescent="0.35">
      <c r="B676" s="34"/>
      <c r="C676" s="34"/>
      <c r="D676" s="34"/>
      <c r="E676" s="53"/>
    </row>
    <row r="677" spans="2:5" ht="15.75" customHeight="1" x14ac:dyDescent="0.35">
      <c r="B677" s="34"/>
      <c r="C677" s="34"/>
      <c r="D677" s="34"/>
      <c r="E677" s="53"/>
    </row>
    <row r="678" spans="2:5" ht="15.75" customHeight="1" x14ac:dyDescent="0.35">
      <c r="B678" s="34"/>
      <c r="C678" s="34"/>
      <c r="D678" s="34"/>
      <c r="E678" s="53"/>
    </row>
    <row r="679" spans="2:5" ht="15.75" customHeight="1" x14ac:dyDescent="0.35">
      <c r="B679" s="34"/>
      <c r="C679" s="34"/>
      <c r="D679" s="34"/>
      <c r="E679" s="53"/>
    </row>
    <row r="680" spans="2:5" ht="15.75" customHeight="1" x14ac:dyDescent="0.35">
      <c r="B680" s="34"/>
      <c r="C680" s="34"/>
      <c r="D680" s="34"/>
      <c r="E680" s="53"/>
    </row>
    <row r="681" spans="2:5" ht="15.75" customHeight="1" x14ac:dyDescent="0.35">
      <c r="B681" s="34"/>
      <c r="C681" s="34"/>
      <c r="D681" s="34"/>
      <c r="E681" s="53"/>
    </row>
    <row r="682" spans="2:5" ht="15.75" customHeight="1" x14ac:dyDescent="0.35">
      <c r="B682" s="34"/>
      <c r="C682" s="34"/>
      <c r="D682" s="34"/>
      <c r="E682" s="53"/>
    </row>
    <row r="683" spans="2:5" ht="15.75" customHeight="1" x14ac:dyDescent="0.35">
      <c r="B683" s="34"/>
      <c r="C683" s="34"/>
      <c r="D683" s="34"/>
      <c r="E683" s="53"/>
    </row>
    <row r="684" spans="2:5" ht="15.75" customHeight="1" x14ac:dyDescent="0.35">
      <c r="B684" s="34"/>
      <c r="C684" s="34"/>
      <c r="D684" s="34"/>
      <c r="E684" s="53"/>
    </row>
    <row r="685" spans="2:5" ht="15.75" customHeight="1" x14ac:dyDescent="0.35">
      <c r="B685" s="34"/>
      <c r="C685" s="34"/>
      <c r="D685" s="34"/>
      <c r="E685" s="53"/>
    </row>
    <row r="686" spans="2:5" ht="15.75" customHeight="1" x14ac:dyDescent="0.35">
      <c r="B686" s="34"/>
      <c r="C686" s="34"/>
      <c r="D686" s="34"/>
      <c r="E686" s="53"/>
    </row>
    <row r="687" spans="2:5" ht="15.75" customHeight="1" x14ac:dyDescent="0.35">
      <c r="B687" s="34"/>
      <c r="C687" s="34"/>
      <c r="D687" s="34"/>
      <c r="E687" s="53"/>
    </row>
    <row r="688" spans="2:5" ht="15.75" customHeight="1" x14ac:dyDescent="0.35">
      <c r="B688" s="34"/>
      <c r="C688" s="34"/>
      <c r="D688" s="34"/>
      <c r="E688" s="53"/>
    </row>
    <row r="689" spans="2:5" ht="15.75" customHeight="1" x14ac:dyDescent="0.35">
      <c r="B689" s="34"/>
      <c r="C689" s="34"/>
      <c r="D689" s="34"/>
      <c r="E689" s="53"/>
    </row>
    <row r="690" spans="2:5" ht="15.75" customHeight="1" x14ac:dyDescent="0.35">
      <c r="B690" s="34"/>
      <c r="C690" s="34"/>
      <c r="D690" s="34"/>
      <c r="E690" s="53"/>
    </row>
    <row r="691" spans="2:5" ht="15.75" customHeight="1" x14ac:dyDescent="0.35">
      <c r="B691" s="34"/>
      <c r="C691" s="34"/>
      <c r="D691" s="34"/>
      <c r="E691" s="53"/>
    </row>
    <row r="692" spans="2:5" ht="15.75" customHeight="1" x14ac:dyDescent="0.35">
      <c r="B692" s="34"/>
      <c r="C692" s="34"/>
      <c r="D692" s="34"/>
      <c r="E692" s="53"/>
    </row>
    <row r="693" spans="2:5" ht="15.75" customHeight="1" x14ac:dyDescent="0.35">
      <c r="B693" s="34"/>
      <c r="C693" s="34"/>
      <c r="D693" s="34"/>
      <c r="E693" s="53"/>
    </row>
    <row r="694" spans="2:5" ht="15.75" customHeight="1" x14ac:dyDescent="0.35">
      <c r="B694" s="34"/>
      <c r="C694" s="34"/>
      <c r="D694" s="34"/>
      <c r="E694" s="53"/>
    </row>
    <row r="695" spans="2:5" ht="15.75" customHeight="1" x14ac:dyDescent="0.35">
      <c r="B695" s="34"/>
      <c r="C695" s="34"/>
      <c r="D695" s="34"/>
      <c r="E695" s="53"/>
    </row>
    <row r="696" spans="2:5" ht="15.75" customHeight="1" x14ac:dyDescent="0.35">
      <c r="B696" s="34"/>
      <c r="C696" s="34"/>
      <c r="D696" s="34"/>
      <c r="E696" s="53"/>
    </row>
    <row r="697" spans="2:5" ht="15.75" customHeight="1" x14ac:dyDescent="0.35">
      <c r="B697" s="34"/>
      <c r="C697" s="34"/>
      <c r="D697" s="34"/>
      <c r="E697" s="53"/>
    </row>
    <row r="698" spans="2:5" ht="15.75" customHeight="1" x14ac:dyDescent="0.35">
      <c r="B698" s="34"/>
      <c r="C698" s="34"/>
      <c r="D698" s="34"/>
      <c r="E698" s="53"/>
    </row>
    <row r="699" spans="2:5" ht="15.75" customHeight="1" x14ac:dyDescent="0.35">
      <c r="B699" s="34"/>
      <c r="C699" s="34"/>
      <c r="D699" s="34"/>
      <c r="E699" s="53"/>
    </row>
    <row r="700" spans="2:5" ht="15.75" customHeight="1" x14ac:dyDescent="0.35">
      <c r="B700" s="34"/>
      <c r="C700" s="34"/>
      <c r="D700" s="34"/>
      <c r="E700" s="53"/>
    </row>
    <row r="701" spans="2:5" ht="15.75" customHeight="1" x14ac:dyDescent="0.35">
      <c r="B701" s="34"/>
      <c r="C701" s="34"/>
      <c r="D701" s="34"/>
      <c r="E701" s="53"/>
    </row>
    <row r="702" spans="2:5" ht="15.75" customHeight="1" x14ac:dyDescent="0.35">
      <c r="B702" s="34"/>
      <c r="C702" s="34"/>
      <c r="D702" s="34"/>
      <c r="E702" s="53"/>
    </row>
    <row r="703" spans="2:5" ht="15.75" customHeight="1" x14ac:dyDescent="0.35">
      <c r="B703" s="34"/>
      <c r="C703" s="34"/>
      <c r="D703" s="34"/>
      <c r="E703" s="53"/>
    </row>
    <row r="704" spans="2:5" ht="15.75" customHeight="1" x14ac:dyDescent="0.35">
      <c r="B704" s="34"/>
      <c r="C704" s="34"/>
      <c r="D704" s="34"/>
      <c r="E704" s="53"/>
    </row>
    <row r="705" spans="2:5" ht="15.75" customHeight="1" x14ac:dyDescent="0.35">
      <c r="B705" s="34"/>
      <c r="C705" s="34"/>
      <c r="D705" s="34"/>
      <c r="E705" s="53"/>
    </row>
    <row r="706" spans="2:5" ht="15.75" customHeight="1" x14ac:dyDescent="0.35">
      <c r="B706" s="34"/>
      <c r="C706" s="34"/>
      <c r="D706" s="34"/>
      <c r="E706" s="53"/>
    </row>
    <row r="707" spans="2:5" ht="15.75" customHeight="1" x14ac:dyDescent="0.35">
      <c r="B707" s="34"/>
      <c r="C707" s="34"/>
      <c r="D707" s="34"/>
      <c r="E707" s="53"/>
    </row>
    <row r="708" spans="2:5" ht="15.75" customHeight="1" x14ac:dyDescent="0.35">
      <c r="B708" s="34"/>
      <c r="C708" s="34"/>
      <c r="D708" s="34"/>
      <c r="E708" s="53"/>
    </row>
    <row r="709" spans="2:5" ht="15.75" customHeight="1" x14ac:dyDescent="0.35">
      <c r="B709" s="34"/>
      <c r="C709" s="34"/>
      <c r="D709" s="34"/>
      <c r="E709" s="53"/>
    </row>
    <row r="710" spans="2:5" ht="15.75" customHeight="1" x14ac:dyDescent="0.35">
      <c r="B710" s="34"/>
      <c r="C710" s="34"/>
      <c r="D710" s="34"/>
      <c r="E710" s="53"/>
    </row>
    <row r="711" spans="2:5" ht="15.75" customHeight="1" x14ac:dyDescent="0.35">
      <c r="B711" s="34"/>
      <c r="C711" s="34"/>
      <c r="D711" s="34"/>
      <c r="E711" s="53"/>
    </row>
    <row r="712" spans="2:5" ht="15.75" customHeight="1" x14ac:dyDescent="0.35">
      <c r="B712" s="34"/>
      <c r="C712" s="34"/>
      <c r="D712" s="34"/>
      <c r="E712" s="53"/>
    </row>
    <row r="713" spans="2:5" ht="15.75" customHeight="1" x14ac:dyDescent="0.35">
      <c r="B713" s="34"/>
      <c r="C713" s="34"/>
      <c r="D713" s="34"/>
      <c r="E713" s="53"/>
    </row>
    <row r="714" spans="2:5" ht="15.75" customHeight="1" x14ac:dyDescent="0.35">
      <c r="B714" s="34"/>
      <c r="C714" s="34"/>
      <c r="D714" s="34"/>
      <c r="E714" s="53"/>
    </row>
    <row r="715" spans="2:5" ht="15.75" customHeight="1" x14ac:dyDescent="0.35">
      <c r="B715" s="34"/>
      <c r="C715" s="34"/>
      <c r="D715" s="34"/>
      <c r="E715" s="53"/>
    </row>
    <row r="716" spans="2:5" ht="15.75" customHeight="1" x14ac:dyDescent="0.35">
      <c r="B716" s="34"/>
      <c r="C716" s="34"/>
      <c r="D716" s="34"/>
      <c r="E716" s="53"/>
    </row>
    <row r="717" spans="2:5" ht="15.75" customHeight="1" x14ac:dyDescent="0.35">
      <c r="B717" s="34"/>
      <c r="C717" s="34"/>
      <c r="D717" s="34"/>
      <c r="E717" s="53"/>
    </row>
    <row r="718" spans="2:5" ht="15.75" customHeight="1" x14ac:dyDescent="0.35">
      <c r="B718" s="34"/>
      <c r="C718" s="34"/>
      <c r="D718" s="34"/>
      <c r="E718" s="53"/>
    </row>
    <row r="719" spans="2:5" ht="15.75" customHeight="1" x14ac:dyDescent="0.35">
      <c r="B719" s="34"/>
      <c r="C719" s="34"/>
      <c r="D719" s="34"/>
      <c r="E719" s="53"/>
    </row>
    <row r="720" spans="2:5" ht="15.75" customHeight="1" x14ac:dyDescent="0.35">
      <c r="B720" s="34"/>
      <c r="C720" s="34"/>
      <c r="D720" s="34"/>
      <c r="E720" s="53"/>
    </row>
    <row r="721" spans="2:5" ht="15.75" customHeight="1" x14ac:dyDescent="0.35">
      <c r="B721" s="34"/>
      <c r="C721" s="34"/>
      <c r="D721" s="34"/>
      <c r="E721" s="53"/>
    </row>
    <row r="722" spans="2:5" ht="15.75" customHeight="1" x14ac:dyDescent="0.35">
      <c r="B722" s="34"/>
      <c r="C722" s="34"/>
      <c r="D722" s="34"/>
      <c r="E722" s="53"/>
    </row>
    <row r="723" spans="2:5" ht="15.75" customHeight="1" x14ac:dyDescent="0.35">
      <c r="B723" s="34"/>
      <c r="C723" s="34"/>
      <c r="D723" s="34"/>
      <c r="E723" s="53"/>
    </row>
    <row r="724" spans="2:5" ht="15.75" customHeight="1" x14ac:dyDescent="0.35">
      <c r="B724" s="34"/>
      <c r="C724" s="34"/>
      <c r="D724" s="34"/>
      <c r="E724" s="53"/>
    </row>
    <row r="725" spans="2:5" ht="15.75" customHeight="1" x14ac:dyDescent="0.35">
      <c r="B725" s="34"/>
      <c r="C725" s="34"/>
      <c r="D725" s="34"/>
      <c r="E725" s="53"/>
    </row>
    <row r="726" spans="2:5" ht="15.75" customHeight="1" x14ac:dyDescent="0.35">
      <c r="B726" s="34"/>
      <c r="C726" s="34"/>
      <c r="D726" s="34"/>
      <c r="E726" s="53"/>
    </row>
    <row r="727" spans="2:5" ht="15.75" customHeight="1" x14ac:dyDescent="0.35">
      <c r="B727" s="34"/>
      <c r="C727" s="34"/>
      <c r="D727" s="34"/>
      <c r="E727" s="53"/>
    </row>
    <row r="728" spans="2:5" ht="15.75" customHeight="1" x14ac:dyDescent="0.35">
      <c r="B728" s="34"/>
      <c r="C728" s="34"/>
      <c r="D728" s="34"/>
      <c r="E728" s="53"/>
    </row>
    <row r="729" spans="2:5" ht="15.75" customHeight="1" x14ac:dyDescent="0.35">
      <c r="B729" s="34"/>
      <c r="C729" s="34"/>
      <c r="D729" s="34"/>
      <c r="E729" s="53"/>
    </row>
    <row r="730" spans="2:5" ht="15.75" customHeight="1" x14ac:dyDescent="0.35">
      <c r="B730" s="34"/>
      <c r="C730" s="34"/>
      <c r="D730" s="34"/>
      <c r="E730" s="53"/>
    </row>
    <row r="731" spans="2:5" ht="15.75" customHeight="1" x14ac:dyDescent="0.35">
      <c r="B731" s="34"/>
      <c r="C731" s="34"/>
      <c r="D731" s="34"/>
      <c r="E731" s="53"/>
    </row>
    <row r="732" spans="2:5" ht="15.75" customHeight="1" x14ac:dyDescent="0.35">
      <c r="B732" s="34"/>
      <c r="C732" s="34"/>
      <c r="D732" s="34"/>
      <c r="E732" s="53"/>
    </row>
    <row r="733" spans="2:5" ht="15.75" customHeight="1" x14ac:dyDescent="0.35">
      <c r="B733" s="34"/>
      <c r="C733" s="34"/>
      <c r="D733" s="34"/>
      <c r="E733" s="53"/>
    </row>
    <row r="734" spans="2:5" ht="15.75" customHeight="1" x14ac:dyDescent="0.35">
      <c r="B734" s="34"/>
      <c r="C734" s="34"/>
      <c r="D734" s="34"/>
      <c r="E734" s="53"/>
    </row>
    <row r="735" spans="2:5" ht="15.75" customHeight="1" x14ac:dyDescent="0.35">
      <c r="B735" s="34"/>
      <c r="C735" s="34"/>
      <c r="D735" s="34"/>
      <c r="E735" s="53"/>
    </row>
    <row r="736" spans="2:5" ht="15.75" customHeight="1" x14ac:dyDescent="0.35">
      <c r="B736" s="34"/>
      <c r="C736" s="34"/>
      <c r="D736" s="34"/>
      <c r="E736" s="53"/>
    </row>
    <row r="737" spans="2:5" ht="15.75" customHeight="1" x14ac:dyDescent="0.35">
      <c r="B737" s="34"/>
      <c r="C737" s="34"/>
      <c r="D737" s="34"/>
      <c r="E737" s="53"/>
    </row>
    <row r="738" spans="2:5" ht="15.75" customHeight="1" x14ac:dyDescent="0.35">
      <c r="B738" s="34"/>
      <c r="C738" s="34"/>
      <c r="D738" s="34"/>
      <c r="E738" s="53"/>
    </row>
    <row r="739" spans="2:5" ht="15.75" customHeight="1" x14ac:dyDescent="0.35">
      <c r="B739" s="34"/>
      <c r="C739" s="34"/>
      <c r="D739" s="34"/>
      <c r="E739" s="53"/>
    </row>
    <row r="740" spans="2:5" ht="15.75" customHeight="1" x14ac:dyDescent="0.35">
      <c r="B740" s="34"/>
      <c r="C740" s="34"/>
      <c r="D740" s="34"/>
      <c r="E740" s="53"/>
    </row>
    <row r="741" spans="2:5" ht="15.75" customHeight="1" x14ac:dyDescent="0.35">
      <c r="B741" s="34"/>
      <c r="C741" s="34"/>
      <c r="D741" s="34"/>
      <c r="E741" s="53"/>
    </row>
    <row r="742" spans="2:5" ht="15.75" customHeight="1" x14ac:dyDescent="0.35">
      <c r="B742" s="34"/>
      <c r="C742" s="34"/>
      <c r="D742" s="34"/>
      <c r="E742" s="53"/>
    </row>
    <row r="743" spans="2:5" ht="15.75" customHeight="1" x14ac:dyDescent="0.35">
      <c r="B743" s="34"/>
      <c r="C743" s="34"/>
      <c r="D743" s="34"/>
      <c r="E743" s="53"/>
    </row>
    <row r="744" spans="2:5" ht="15.75" customHeight="1" x14ac:dyDescent="0.35">
      <c r="B744" s="34"/>
      <c r="C744" s="34"/>
      <c r="D744" s="34"/>
      <c r="E744" s="53"/>
    </row>
    <row r="745" spans="2:5" ht="15.75" customHeight="1" x14ac:dyDescent="0.35">
      <c r="B745" s="34"/>
      <c r="C745" s="34"/>
      <c r="D745" s="34"/>
      <c r="E745" s="53"/>
    </row>
    <row r="746" spans="2:5" ht="15.75" customHeight="1" x14ac:dyDescent="0.35">
      <c r="B746" s="34"/>
      <c r="C746" s="34"/>
      <c r="D746" s="34"/>
      <c r="E746" s="53"/>
    </row>
    <row r="747" spans="2:5" ht="15.75" customHeight="1" x14ac:dyDescent="0.35">
      <c r="B747" s="34"/>
      <c r="C747" s="34"/>
      <c r="D747" s="34"/>
      <c r="E747" s="53"/>
    </row>
    <row r="748" spans="2:5" ht="15.75" customHeight="1" x14ac:dyDescent="0.35">
      <c r="B748" s="34"/>
      <c r="C748" s="34"/>
      <c r="D748" s="34"/>
      <c r="E748" s="53"/>
    </row>
    <row r="749" spans="2:5" ht="15.75" customHeight="1" x14ac:dyDescent="0.35">
      <c r="B749" s="34"/>
      <c r="C749" s="34"/>
      <c r="D749" s="34"/>
      <c r="E749" s="53"/>
    </row>
    <row r="750" spans="2:5" ht="15.75" customHeight="1" x14ac:dyDescent="0.35">
      <c r="B750" s="34"/>
      <c r="C750" s="34"/>
      <c r="D750" s="34"/>
      <c r="E750" s="53"/>
    </row>
    <row r="751" spans="2:5" ht="15.75" customHeight="1" x14ac:dyDescent="0.35">
      <c r="B751" s="34"/>
      <c r="C751" s="34"/>
      <c r="D751" s="34"/>
      <c r="E751" s="53"/>
    </row>
    <row r="752" spans="2:5" ht="15.75" customHeight="1" x14ac:dyDescent="0.35">
      <c r="B752" s="34"/>
      <c r="C752" s="34"/>
      <c r="D752" s="34"/>
      <c r="E752" s="53"/>
    </row>
    <row r="753" spans="2:5" ht="15.75" customHeight="1" x14ac:dyDescent="0.35">
      <c r="B753" s="34"/>
      <c r="C753" s="34"/>
      <c r="D753" s="34"/>
      <c r="E753" s="53"/>
    </row>
    <row r="754" spans="2:5" ht="15.75" customHeight="1" x14ac:dyDescent="0.35">
      <c r="B754" s="34"/>
      <c r="C754" s="34"/>
      <c r="D754" s="34"/>
      <c r="E754" s="53"/>
    </row>
    <row r="755" spans="2:5" ht="15.75" customHeight="1" x14ac:dyDescent="0.35">
      <c r="B755" s="34"/>
      <c r="C755" s="34"/>
      <c r="D755" s="34"/>
      <c r="E755" s="53"/>
    </row>
    <row r="756" spans="2:5" ht="15.75" customHeight="1" x14ac:dyDescent="0.35">
      <c r="B756" s="34"/>
      <c r="C756" s="34"/>
      <c r="D756" s="34"/>
      <c r="E756" s="53"/>
    </row>
    <row r="757" spans="2:5" ht="15.75" customHeight="1" x14ac:dyDescent="0.35">
      <c r="B757" s="34"/>
      <c r="C757" s="34"/>
      <c r="D757" s="34"/>
      <c r="E757" s="53"/>
    </row>
    <row r="758" spans="2:5" ht="15.75" customHeight="1" x14ac:dyDescent="0.35">
      <c r="B758" s="34"/>
      <c r="C758" s="34"/>
      <c r="D758" s="34"/>
      <c r="E758" s="53"/>
    </row>
    <row r="759" spans="2:5" ht="15.75" customHeight="1" x14ac:dyDescent="0.35">
      <c r="B759" s="34"/>
      <c r="C759" s="34"/>
      <c r="D759" s="34"/>
      <c r="E759" s="53"/>
    </row>
    <row r="760" spans="2:5" ht="15.75" customHeight="1" x14ac:dyDescent="0.35">
      <c r="B760" s="34"/>
      <c r="C760" s="34"/>
      <c r="D760" s="34"/>
      <c r="E760" s="53"/>
    </row>
    <row r="761" spans="2:5" ht="15.75" customHeight="1" x14ac:dyDescent="0.35">
      <c r="B761" s="34"/>
      <c r="C761" s="34"/>
      <c r="D761" s="34"/>
      <c r="E761" s="53"/>
    </row>
    <row r="762" spans="2:5" ht="15.75" customHeight="1" x14ac:dyDescent="0.35">
      <c r="B762" s="34"/>
      <c r="C762" s="34"/>
      <c r="D762" s="34"/>
      <c r="E762" s="53"/>
    </row>
    <row r="763" spans="2:5" ht="15.75" customHeight="1" x14ac:dyDescent="0.35">
      <c r="B763" s="34"/>
      <c r="C763" s="34"/>
      <c r="D763" s="34"/>
      <c r="E763" s="53"/>
    </row>
    <row r="764" spans="2:5" ht="15.75" customHeight="1" x14ac:dyDescent="0.35">
      <c r="B764" s="34"/>
      <c r="C764" s="34"/>
      <c r="D764" s="34"/>
      <c r="E764" s="53"/>
    </row>
    <row r="765" spans="2:5" ht="15.75" customHeight="1" x14ac:dyDescent="0.35">
      <c r="B765" s="34"/>
      <c r="C765" s="34"/>
      <c r="D765" s="34"/>
      <c r="E765" s="53"/>
    </row>
    <row r="766" spans="2:5" ht="15.75" customHeight="1" x14ac:dyDescent="0.35">
      <c r="B766" s="34"/>
      <c r="C766" s="34"/>
      <c r="D766" s="34"/>
      <c r="E766" s="53"/>
    </row>
    <row r="767" spans="2:5" ht="15.75" customHeight="1" x14ac:dyDescent="0.35">
      <c r="B767" s="34"/>
      <c r="C767" s="34"/>
      <c r="D767" s="34"/>
      <c r="E767" s="53"/>
    </row>
    <row r="768" spans="2:5" ht="15.75" customHeight="1" x14ac:dyDescent="0.35">
      <c r="B768" s="34"/>
      <c r="C768" s="34"/>
      <c r="D768" s="34"/>
      <c r="E768" s="53"/>
    </row>
    <row r="769" spans="2:5" ht="15.75" customHeight="1" x14ac:dyDescent="0.35">
      <c r="B769" s="34"/>
      <c r="C769" s="34"/>
      <c r="D769" s="34"/>
      <c r="E769" s="53"/>
    </row>
    <row r="770" spans="2:5" ht="15.75" customHeight="1" x14ac:dyDescent="0.35">
      <c r="B770" s="34"/>
      <c r="C770" s="34"/>
      <c r="D770" s="34"/>
      <c r="E770" s="53"/>
    </row>
    <row r="771" spans="2:5" ht="15.75" customHeight="1" x14ac:dyDescent="0.35">
      <c r="B771" s="34"/>
      <c r="C771" s="34"/>
      <c r="D771" s="34"/>
      <c r="E771" s="53"/>
    </row>
    <row r="772" spans="2:5" ht="15.75" customHeight="1" x14ac:dyDescent="0.35">
      <c r="B772" s="34"/>
      <c r="C772" s="34"/>
      <c r="D772" s="34"/>
      <c r="E772" s="53"/>
    </row>
    <row r="773" spans="2:5" ht="15.75" customHeight="1" x14ac:dyDescent="0.35">
      <c r="B773" s="34"/>
      <c r="C773" s="34"/>
      <c r="D773" s="34"/>
      <c r="E773" s="53"/>
    </row>
    <row r="774" spans="2:5" ht="15.75" customHeight="1" x14ac:dyDescent="0.35">
      <c r="B774" s="34"/>
      <c r="C774" s="34"/>
      <c r="D774" s="34"/>
      <c r="E774" s="53"/>
    </row>
    <row r="775" spans="2:5" ht="15.75" customHeight="1" x14ac:dyDescent="0.35">
      <c r="B775" s="34"/>
      <c r="C775" s="34"/>
      <c r="D775" s="34"/>
      <c r="E775" s="53"/>
    </row>
    <row r="776" spans="2:5" ht="15.75" customHeight="1" x14ac:dyDescent="0.35">
      <c r="B776" s="34"/>
      <c r="C776" s="34"/>
      <c r="D776" s="34"/>
      <c r="E776" s="53"/>
    </row>
    <row r="777" spans="2:5" ht="15.75" customHeight="1" x14ac:dyDescent="0.35">
      <c r="B777" s="34"/>
      <c r="C777" s="34"/>
      <c r="D777" s="34"/>
      <c r="E777" s="53"/>
    </row>
    <row r="778" spans="2:5" ht="15.75" customHeight="1" x14ac:dyDescent="0.35">
      <c r="B778" s="34"/>
      <c r="C778" s="34"/>
      <c r="D778" s="34"/>
      <c r="E778" s="53"/>
    </row>
    <row r="779" spans="2:5" ht="15.75" customHeight="1" x14ac:dyDescent="0.35">
      <c r="B779" s="34"/>
      <c r="C779" s="34"/>
      <c r="D779" s="34"/>
      <c r="E779" s="53"/>
    </row>
    <row r="780" spans="2:5" ht="15.75" customHeight="1" x14ac:dyDescent="0.35">
      <c r="B780" s="34"/>
      <c r="C780" s="34"/>
      <c r="D780" s="34"/>
      <c r="E780" s="53"/>
    </row>
    <row r="781" spans="2:5" ht="15.75" customHeight="1" x14ac:dyDescent="0.35">
      <c r="B781" s="34"/>
      <c r="C781" s="34"/>
      <c r="D781" s="34"/>
      <c r="E781" s="53"/>
    </row>
    <row r="782" spans="2:5" ht="15.75" customHeight="1" x14ac:dyDescent="0.35">
      <c r="B782" s="34"/>
      <c r="C782" s="34"/>
      <c r="D782" s="34"/>
      <c r="E782" s="53"/>
    </row>
    <row r="783" spans="2:5" ht="15.75" customHeight="1" x14ac:dyDescent="0.35">
      <c r="B783" s="34"/>
      <c r="C783" s="34"/>
      <c r="D783" s="34"/>
      <c r="E783" s="53"/>
    </row>
    <row r="784" spans="2:5" ht="15.75" customHeight="1" x14ac:dyDescent="0.35">
      <c r="B784" s="34"/>
      <c r="C784" s="34"/>
      <c r="D784" s="34"/>
      <c r="E784" s="53"/>
    </row>
    <row r="785" spans="2:5" ht="15.75" customHeight="1" x14ac:dyDescent="0.35">
      <c r="B785" s="34"/>
      <c r="C785" s="34"/>
      <c r="D785" s="34"/>
      <c r="E785" s="53"/>
    </row>
    <row r="786" spans="2:5" ht="15.75" customHeight="1" x14ac:dyDescent="0.35">
      <c r="B786" s="34"/>
      <c r="C786" s="34"/>
      <c r="D786" s="34"/>
      <c r="E786" s="53"/>
    </row>
    <row r="787" spans="2:5" ht="15.75" customHeight="1" x14ac:dyDescent="0.35">
      <c r="B787" s="34"/>
      <c r="C787" s="34"/>
      <c r="D787" s="34"/>
      <c r="E787" s="53"/>
    </row>
    <row r="788" spans="2:5" ht="15.75" customHeight="1" x14ac:dyDescent="0.35">
      <c r="B788" s="34"/>
      <c r="C788" s="34"/>
      <c r="D788" s="34"/>
      <c r="E788" s="53"/>
    </row>
    <row r="789" spans="2:5" ht="15.75" customHeight="1" x14ac:dyDescent="0.35">
      <c r="B789" s="34"/>
      <c r="C789" s="34"/>
      <c r="D789" s="34"/>
      <c r="E789" s="53"/>
    </row>
    <row r="790" spans="2:5" ht="15.75" customHeight="1" x14ac:dyDescent="0.35">
      <c r="B790" s="34"/>
      <c r="C790" s="34"/>
      <c r="D790" s="34"/>
      <c r="E790" s="53"/>
    </row>
    <row r="791" spans="2:5" ht="15.75" customHeight="1" x14ac:dyDescent="0.35">
      <c r="B791" s="34"/>
      <c r="C791" s="34"/>
      <c r="D791" s="34"/>
      <c r="E791" s="53"/>
    </row>
    <row r="792" spans="2:5" ht="15.75" customHeight="1" x14ac:dyDescent="0.35">
      <c r="B792" s="34"/>
      <c r="C792" s="34"/>
      <c r="D792" s="34"/>
      <c r="E792" s="53"/>
    </row>
    <row r="793" spans="2:5" ht="15.75" customHeight="1" x14ac:dyDescent="0.35">
      <c r="B793" s="34"/>
      <c r="C793" s="34"/>
      <c r="D793" s="34"/>
      <c r="E793" s="53"/>
    </row>
    <row r="794" spans="2:5" ht="15.75" customHeight="1" x14ac:dyDescent="0.35">
      <c r="B794" s="34"/>
      <c r="C794" s="34"/>
      <c r="D794" s="34"/>
      <c r="E794" s="53"/>
    </row>
    <row r="795" spans="2:5" ht="15.75" customHeight="1" x14ac:dyDescent="0.35">
      <c r="B795" s="34"/>
      <c r="C795" s="34"/>
      <c r="D795" s="34"/>
      <c r="E795" s="53"/>
    </row>
    <row r="796" spans="2:5" ht="15.75" customHeight="1" x14ac:dyDescent="0.35">
      <c r="B796" s="34"/>
      <c r="C796" s="34"/>
      <c r="D796" s="34"/>
      <c r="E796" s="53"/>
    </row>
    <row r="797" spans="2:5" ht="15.75" customHeight="1" x14ac:dyDescent="0.35">
      <c r="B797" s="34"/>
      <c r="C797" s="34"/>
      <c r="D797" s="34"/>
      <c r="E797" s="53"/>
    </row>
    <row r="798" spans="2:5" ht="15.75" customHeight="1" x14ac:dyDescent="0.35">
      <c r="B798" s="34"/>
      <c r="C798" s="34"/>
      <c r="D798" s="34"/>
      <c r="E798" s="53"/>
    </row>
    <row r="799" spans="2:5" ht="15.75" customHeight="1" x14ac:dyDescent="0.35">
      <c r="B799" s="34"/>
      <c r="C799" s="34"/>
      <c r="D799" s="34"/>
      <c r="E799" s="53"/>
    </row>
    <row r="800" spans="2:5" ht="15.75" customHeight="1" x14ac:dyDescent="0.35">
      <c r="B800" s="34"/>
      <c r="C800" s="34"/>
      <c r="D800" s="34"/>
      <c r="E800" s="53"/>
    </row>
    <row r="801" spans="2:5" ht="15.75" customHeight="1" x14ac:dyDescent="0.35">
      <c r="B801" s="34"/>
      <c r="C801" s="34"/>
      <c r="D801" s="34"/>
      <c r="E801" s="53"/>
    </row>
    <row r="802" spans="2:5" ht="15.75" customHeight="1" x14ac:dyDescent="0.35">
      <c r="B802" s="34"/>
      <c r="C802" s="34"/>
      <c r="D802" s="34"/>
      <c r="E802" s="53"/>
    </row>
    <row r="803" spans="2:5" ht="15.75" customHeight="1" x14ac:dyDescent="0.35">
      <c r="B803" s="34"/>
      <c r="C803" s="34"/>
      <c r="D803" s="34"/>
      <c r="E803" s="53"/>
    </row>
    <row r="804" spans="2:5" ht="15.75" customHeight="1" x14ac:dyDescent="0.35">
      <c r="B804" s="34"/>
      <c r="C804" s="34"/>
      <c r="D804" s="34"/>
      <c r="E804" s="53"/>
    </row>
    <row r="805" spans="2:5" ht="15.75" customHeight="1" x14ac:dyDescent="0.35">
      <c r="B805" s="34"/>
      <c r="C805" s="34"/>
      <c r="D805" s="34"/>
      <c r="E805" s="53"/>
    </row>
    <row r="806" spans="2:5" ht="15.75" customHeight="1" x14ac:dyDescent="0.35">
      <c r="B806" s="34"/>
      <c r="C806" s="34"/>
      <c r="D806" s="34"/>
      <c r="E806" s="53"/>
    </row>
    <row r="807" spans="2:5" ht="15.75" customHeight="1" x14ac:dyDescent="0.35">
      <c r="B807" s="34"/>
      <c r="C807" s="34"/>
      <c r="D807" s="34"/>
      <c r="E807" s="53"/>
    </row>
    <row r="808" spans="2:5" ht="15.75" customHeight="1" x14ac:dyDescent="0.35">
      <c r="B808" s="34"/>
      <c r="C808" s="34"/>
      <c r="D808" s="34"/>
      <c r="E808" s="53"/>
    </row>
    <row r="809" spans="2:5" ht="15.75" customHeight="1" x14ac:dyDescent="0.35">
      <c r="B809" s="34"/>
      <c r="C809" s="34"/>
      <c r="D809" s="34"/>
      <c r="E809" s="53"/>
    </row>
    <row r="810" spans="2:5" ht="15.75" customHeight="1" x14ac:dyDescent="0.35">
      <c r="B810" s="34"/>
      <c r="C810" s="34"/>
      <c r="D810" s="34"/>
      <c r="E810" s="53"/>
    </row>
    <row r="811" spans="2:5" ht="15.75" customHeight="1" x14ac:dyDescent="0.35">
      <c r="B811" s="34"/>
      <c r="C811" s="34"/>
      <c r="D811" s="34"/>
      <c r="E811" s="53"/>
    </row>
    <row r="812" spans="2:5" ht="15.75" customHeight="1" x14ac:dyDescent="0.35">
      <c r="B812" s="34"/>
      <c r="C812" s="34"/>
      <c r="D812" s="34"/>
      <c r="E812" s="53"/>
    </row>
    <row r="813" spans="2:5" ht="15.75" customHeight="1" x14ac:dyDescent="0.35">
      <c r="B813" s="34"/>
      <c r="C813" s="34"/>
      <c r="D813" s="34"/>
      <c r="E813" s="53"/>
    </row>
    <row r="814" spans="2:5" ht="15.75" customHeight="1" x14ac:dyDescent="0.35">
      <c r="B814" s="34"/>
      <c r="C814" s="34"/>
      <c r="D814" s="34"/>
      <c r="E814" s="53"/>
    </row>
    <row r="815" spans="2:5" ht="15.75" customHeight="1" x14ac:dyDescent="0.35">
      <c r="B815" s="34"/>
      <c r="C815" s="34"/>
      <c r="D815" s="34"/>
      <c r="E815" s="53"/>
    </row>
    <row r="816" spans="2:5" ht="15.75" customHeight="1" x14ac:dyDescent="0.35">
      <c r="B816" s="34"/>
      <c r="C816" s="34"/>
      <c r="D816" s="34"/>
      <c r="E816" s="53"/>
    </row>
    <row r="817" spans="2:5" ht="15.75" customHeight="1" x14ac:dyDescent="0.35">
      <c r="B817" s="34"/>
      <c r="C817" s="34"/>
      <c r="D817" s="34"/>
      <c r="E817" s="53"/>
    </row>
    <row r="818" spans="2:5" ht="15.75" customHeight="1" x14ac:dyDescent="0.35">
      <c r="B818" s="34"/>
      <c r="C818" s="34"/>
      <c r="D818" s="34"/>
      <c r="E818" s="53"/>
    </row>
    <row r="819" spans="2:5" ht="15.75" customHeight="1" x14ac:dyDescent="0.35">
      <c r="B819" s="34"/>
      <c r="C819" s="34"/>
      <c r="D819" s="34"/>
      <c r="E819" s="53"/>
    </row>
    <row r="820" spans="2:5" ht="15.75" customHeight="1" x14ac:dyDescent="0.35">
      <c r="B820" s="34"/>
      <c r="C820" s="34"/>
      <c r="D820" s="34"/>
      <c r="E820" s="53"/>
    </row>
    <row r="821" spans="2:5" ht="15.75" customHeight="1" x14ac:dyDescent="0.35">
      <c r="B821" s="34"/>
      <c r="C821" s="34"/>
      <c r="D821" s="34"/>
      <c r="E821" s="53"/>
    </row>
    <row r="822" spans="2:5" ht="15.75" customHeight="1" x14ac:dyDescent="0.35">
      <c r="B822" s="34"/>
      <c r="C822" s="34"/>
      <c r="D822" s="34"/>
      <c r="E822" s="53"/>
    </row>
    <row r="823" spans="2:5" ht="15.75" customHeight="1" x14ac:dyDescent="0.35">
      <c r="B823" s="34"/>
      <c r="C823" s="34"/>
      <c r="D823" s="34"/>
      <c r="E823" s="53"/>
    </row>
    <row r="824" spans="2:5" ht="15.75" customHeight="1" x14ac:dyDescent="0.35">
      <c r="B824" s="34"/>
      <c r="C824" s="34"/>
      <c r="D824" s="34"/>
      <c r="E824" s="53"/>
    </row>
    <row r="825" spans="2:5" ht="15.75" customHeight="1" x14ac:dyDescent="0.35">
      <c r="B825" s="34"/>
      <c r="C825" s="34"/>
      <c r="D825" s="34"/>
      <c r="E825" s="53"/>
    </row>
    <row r="826" spans="2:5" ht="15.75" customHeight="1" x14ac:dyDescent="0.35">
      <c r="B826" s="34"/>
      <c r="C826" s="34"/>
      <c r="D826" s="34"/>
      <c r="E826" s="53"/>
    </row>
    <row r="827" spans="2:5" ht="15.75" customHeight="1" x14ac:dyDescent="0.35">
      <c r="B827" s="34"/>
      <c r="C827" s="34"/>
      <c r="D827" s="34"/>
      <c r="E827" s="53"/>
    </row>
    <row r="828" spans="2:5" ht="15.75" customHeight="1" x14ac:dyDescent="0.35">
      <c r="B828" s="34"/>
      <c r="C828" s="34"/>
      <c r="D828" s="34"/>
      <c r="E828" s="53"/>
    </row>
    <row r="829" spans="2:5" ht="15.75" customHeight="1" x14ac:dyDescent="0.35">
      <c r="B829" s="34"/>
      <c r="C829" s="34"/>
      <c r="D829" s="34"/>
      <c r="E829" s="53"/>
    </row>
    <row r="830" spans="2:5" ht="15.75" customHeight="1" x14ac:dyDescent="0.35">
      <c r="B830" s="34"/>
      <c r="C830" s="34"/>
      <c r="D830" s="34"/>
      <c r="E830" s="53"/>
    </row>
    <row r="831" spans="2:5" ht="15.75" customHeight="1" x14ac:dyDescent="0.35">
      <c r="B831" s="34"/>
      <c r="C831" s="34"/>
      <c r="D831" s="34"/>
      <c r="E831" s="53"/>
    </row>
    <row r="832" spans="2:5" ht="15.75" customHeight="1" x14ac:dyDescent="0.35">
      <c r="B832" s="34"/>
      <c r="C832" s="34"/>
      <c r="D832" s="34"/>
      <c r="E832" s="53"/>
    </row>
    <row r="833" spans="2:5" ht="15.75" customHeight="1" x14ac:dyDescent="0.35">
      <c r="B833" s="34"/>
      <c r="C833" s="34"/>
      <c r="D833" s="34"/>
      <c r="E833" s="53"/>
    </row>
    <row r="834" spans="2:5" ht="15.75" customHeight="1" x14ac:dyDescent="0.35">
      <c r="B834" s="34"/>
      <c r="C834" s="34"/>
      <c r="D834" s="34"/>
      <c r="E834" s="53"/>
    </row>
    <row r="835" spans="2:5" ht="15.75" customHeight="1" x14ac:dyDescent="0.35">
      <c r="B835" s="34"/>
      <c r="C835" s="34"/>
      <c r="D835" s="34"/>
      <c r="E835" s="53"/>
    </row>
    <row r="836" spans="2:5" ht="15.75" customHeight="1" x14ac:dyDescent="0.35">
      <c r="B836" s="34"/>
      <c r="C836" s="34"/>
      <c r="D836" s="34"/>
      <c r="E836" s="53"/>
    </row>
    <row r="837" spans="2:5" ht="15.75" customHeight="1" x14ac:dyDescent="0.35">
      <c r="B837" s="34"/>
      <c r="C837" s="34"/>
      <c r="D837" s="34"/>
      <c r="E837" s="53"/>
    </row>
    <row r="838" spans="2:5" ht="15.75" customHeight="1" x14ac:dyDescent="0.35">
      <c r="B838" s="34"/>
      <c r="C838" s="34"/>
      <c r="D838" s="34"/>
      <c r="E838" s="53"/>
    </row>
    <row r="839" spans="2:5" ht="15.75" customHeight="1" x14ac:dyDescent="0.35">
      <c r="B839" s="34"/>
      <c r="C839" s="34"/>
      <c r="D839" s="34"/>
      <c r="E839" s="53"/>
    </row>
    <row r="840" spans="2:5" ht="15.75" customHeight="1" x14ac:dyDescent="0.35">
      <c r="B840" s="34"/>
      <c r="C840" s="34"/>
      <c r="D840" s="34"/>
      <c r="E840" s="53"/>
    </row>
    <row r="841" spans="2:5" ht="15.75" customHeight="1" x14ac:dyDescent="0.35">
      <c r="B841" s="34"/>
      <c r="C841" s="34"/>
      <c r="D841" s="34"/>
      <c r="E841" s="53"/>
    </row>
    <row r="842" spans="2:5" ht="15.75" customHeight="1" x14ac:dyDescent="0.35">
      <c r="B842" s="34"/>
      <c r="C842" s="34"/>
      <c r="D842" s="34"/>
      <c r="E842" s="53"/>
    </row>
    <row r="843" spans="2:5" ht="15.75" customHeight="1" x14ac:dyDescent="0.35">
      <c r="B843" s="34"/>
      <c r="C843" s="34"/>
      <c r="D843" s="34"/>
      <c r="E843" s="53"/>
    </row>
    <row r="844" spans="2:5" ht="15.75" customHeight="1" x14ac:dyDescent="0.35">
      <c r="B844" s="34"/>
      <c r="C844" s="34"/>
      <c r="D844" s="34"/>
      <c r="E844" s="53"/>
    </row>
    <row r="845" spans="2:5" ht="15.75" customHeight="1" x14ac:dyDescent="0.35">
      <c r="B845" s="34"/>
      <c r="C845" s="34"/>
      <c r="D845" s="34"/>
      <c r="E845" s="53"/>
    </row>
    <row r="846" spans="2:5" ht="15.75" customHeight="1" x14ac:dyDescent="0.35">
      <c r="B846" s="34"/>
      <c r="C846" s="34"/>
      <c r="D846" s="34"/>
      <c r="E846" s="53"/>
    </row>
    <row r="847" spans="2:5" ht="15.75" customHeight="1" x14ac:dyDescent="0.35">
      <c r="B847" s="34"/>
      <c r="C847" s="34"/>
      <c r="D847" s="34"/>
      <c r="E847" s="53"/>
    </row>
    <row r="848" spans="2:5" ht="15.75" customHeight="1" x14ac:dyDescent="0.35">
      <c r="B848" s="34"/>
      <c r="C848" s="34"/>
      <c r="D848" s="34"/>
      <c r="E848" s="53"/>
    </row>
    <row r="849" spans="2:5" ht="15.75" customHeight="1" x14ac:dyDescent="0.35">
      <c r="B849" s="34"/>
      <c r="C849" s="34"/>
      <c r="D849" s="34"/>
      <c r="E849" s="53"/>
    </row>
    <row r="850" spans="2:5" ht="15.75" customHeight="1" x14ac:dyDescent="0.35">
      <c r="B850" s="34"/>
      <c r="C850" s="34"/>
      <c r="D850" s="34"/>
      <c r="E850" s="53"/>
    </row>
    <row r="851" spans="2:5" ht="15.75" customHeight="1" x14ac:dyDescent="0.35">
      <c r="B851" s="34"/>
      <c r="C851" s="34"/>
      <c r="D851" s="34"/>
      <c r="E851" s="53"/>
    </row>
    <row r="852" spans="2:5" ht="15.75" customHeight="1" x14ac:dyDescent="0.35">
      <c r="B852" s="34"/>
      <c r="C852" s="34"/>
      <c r="D852" s="34"/>
      <c r="E852" s="53"/>
    </row>
    <row r="853" spans="2:5" ht="15.75" customHeight="1" x14ac:dyDescent="0.35">
      <c r="B853" s="34"/>
      <c r="C853" s="34"/>
      <c r="D853" s="34"/>
      <c r="E853" s="53"/>
    </row>
    <row r="854" spans="2:5" ht="15.75" customHeight="1" x14ac:dyDescent="0.35">
      <c r="B854" s="34"/>
      <c r="C854" s="34"/>
      <c r="D854" s="34"/>
      <c r="E854" s="53"/>
    </row>
    <row r="855" spans="2:5" ht="15.75" customHeight="1" x14ac:dyDescent="0.35">
      <c r="B855" s="34"/>
      <c r="C855" s="34"/>
      <c r="D855" s="34"/>
      <c r="E855" s="53"/>
    </row>
    <row r="856" spans="2:5" ht="15.75" customHeight="1" x14ac:dyDescent="0.35">
      <c r="B856" s="34"/>
      <c r="C856" s="34"/>
      <c r="D856" s="34"/>
      <c r="E856" s="53"/>
    </row>
    <row r="857" spans="2:5" ht="15.75" customHeight="1" x14ac:dyDescent="0.35">
      <c r="B857" s="34"/>
      <c r="C857" s="34"/>
      <c r="D857" s="34"/>
      <c r="E857" s="53"/>
    </row>
    <row r="858" spans="2:5" ht="15.75" customHeight="1" x14ac:dyDescent="0.35">
      <c r="B858" s="34"/>
      <c r="C858" s="34"/>
      <c r="D858" s="34"/>
      <c r="E858" s="53"/>
    </row>
    <row r="859" spans="2:5" ht="15.75" customHeight="1" x14ac:dyDescent="0.35">
      <c r="B859" s="34"/>
      <c r="C859" s="34"/>
      <c r="D859" s="34"/>
      <c r="E859" s="53"/>
    </row>
    <row r="860" spans="2:5" ht="15.75" customHeight="1" x14ac:dyDescent="0.35">
      <c r="B860" s="34"/>
      <c r="C860" s="34"/>
      <c r="D860" s="34"/>
      <c r="E860" s="53"/>
    </row>
    <row r="861" spans="2:5" ht="15.75" customHeight="1" x14ac:dyDescent="0.35">
      <c r="B861" s="34"/>
      <c r="C861" s="34"/>
      <c r="D861" s="34"/>
      <c r="E861" s="53"/>
    </row>
    <row r="862" spans="2:5" ht="15.75" customHeight="1" x14ac:dyDescent="0.35">
      <c r="B862" s="34"/>
      <c r="C862" s="34"/>
      <c r="D862" s="34"/>
      <c r="E862" s="53"/>
    </row>
    <row r="863" spans="2:5" ht="15.75" customHeight="1" x14ac:dyDescent="0.35">
      <c r="B863" s="34"/>
      <c r="C863" s="34"/>
      <c r="D863" s="34"/>
      <c r="E863" s="53"/>
    </row>
    <row r="864" spans="2:5" ht="15.75" customHeight="1" x14ac:dyDescent="0.35">
      <c r="B864" s="34"/>
      <c r="C864" s="34"/>
      <c r="D864" s="34"/>
      <c r="E864" s="53"/>
    </row>
    <row r="865" spans="2:5" ht="15.75" customHeight="1" x14ac:dyDescent="0.35">
      <c r="B865" s="34"/>
      <c r="C865" s="34"/>
      <c r="D865" s="34"/>
      <c r="E865" s="53"/>
    </row>
    <row r="866" spans="2:5" ht="15.75" customHeight="1" x14ac:dyDescent="0.35">
      <c r="B866" s="34"/>
      <c r="C866" s="34"/>
      <c r="D866" s="34"/>
      <c r="E866" s="53"/>
    </row>
    <row r="867" spans="2:5" ht="15.75" customHeight="1" x14ac:dyDescent="0.35">
      <c r="B867" s="34"/>
      <c r="C867" s="34"/>
      <c r="D867" s="34"/>
      <c r="E867" s="53"/>
    </row>
    <row r="868" spans="2:5" ht="15.75" customHeight="1" x14ac:dyDescent="0.35">
      <c r="B868" s="34"/>
      <c r="C868" s="34"/>
      <c r="D868" s="34"/>
      <c r="E868" s="53"/>
    </row>
    <row r="869" spans="2:5" ht="15.75" customHeight="1" x14ac:dyDescent="0.35">
      <c r="B869" s="34"/>
      <c r="C869" s="34"/>
      <c r="D869" s="34"/>
      <c r="E869" s="53"/>
    </row>
    <row r="870" spans="2:5" ht="15.75" customHeight="1" x14ac:dyDescent="0.35">
      <c r="B870" s="34"/>
      <c r="C870" s="34"/>
      <c r="D870" s="34"/>
      <c r="E870" s="53"/>
    </row>
    <row r="871" spans="2:5" ht="15.75" customHeight="1" x14ac:dyDescent="0.35">
      <c r="B871" s="34"/>
      <c r="C871" s="34"/>
      <c r="D871" s="34"/>
      <c r="E871" s="53"/>
    </row>
    <row r="872" spans="2:5" ht="15.75" customHeight="1" x14ac:dyDescent="0.35">
      <c r="B872" s="34"/>
      <c r="C872" s="34"/>
      <c r="D872" s="34"/>
      <c r="E872" s="53"/>
    </row>
    <row r="873" spans="2:5" ht="15.75" customHeight="1" x14ac:dyDescent="0.35">
      <c r="B873" s="34"/>
      <c r="C873" s="34"/>
      <c r="D873" s="34"/>
      <c r="E873" s="53"/>
    </row>
    <row r="874" spans="2:5" ht="15.75" customHeight="1" x14ac:dyDescent="0.35">
      <c r="B874" s="34"/>
      <c r="C874" s="34"/>
      <c r="D874" s="34"/>
      <c r="E874" s="53"/>
    </row>
    <row r="875" spans="2:5" ht="15.75" customHeight="1" x14ac:dyDescent="0.35">
      <c r="B875" s="34"/>
      <c r="C875" s="34"/>
      <c r="D875" s="34"/>
      <c r="E875" s="53"/>
    </row>
    <row r="876" spans="2:5" ht="15.75" customHeight="1" x14ac:dyDescent="0.35">
      <c r="B876" s="34"/>
      <c r="C876" s="34"/>
      <c r="D876" s="34"/>
      <c r="E876" s="53"/>
    </row>
    <row r="877" spans="2:5" ht="15.75" customHeight="1" x14ac:dyDescent="0.35">
      <c r="B877" s="34"/>
      <c r="C877" s="34"/>
      <c r="D877" s="34"/>
      <c r="E877" s="53"/>
    </row>
    <row r="878" spans="2:5" ht="15.75" customHeight="1" x14ac:dyDescent="0.35">
      <c r="B878" s="34"/>
      <c r="C878" s="34"/>
      <c r="D878" s="34"/>
      <c r="E878" s="53"/>
    </row>
    <row r="879" spans="2:5" ht="15.75" customHeight="1" x14ac:dyDescent="0.35">
      <c r="B879" s="34"/>
      <c r="C879" s="34"/>
      <c r="D879" s="34"/>
      <c r="E879" s="53"/>
    </row>
    <row r="880" spans="2:5" ht="15.75" customHeight="1" x14ac:dyDescent="0.35">
      <c r="B880" s="34"/>
      <c r="C880" s="34"/>
      <c r="D880" s="34"/>
      <c r="E880" s="53"/>
    </row>
    <row r="881" spans="2:5" ht="15.75" customHeight="1" x14ac:dyDescent="0.35">
      <c r="B881" s="34"/>
      <c r="C881" s="34"/>
      <c r="D881" s="34"/>
      <c r="E881" s="53"/>
    </row>
    <row r="882" spans="2:5" ht="15.75" customHeight="1" x14ac:dyDescent="0.35">
      <c r="B882" s="34"/>
      <c r="C882" s="34"/>
      <c r="D882" s="34"/>
      <c r="E882" s="53"/>
    </row>
    <row r="883" spans="2:5" ht="15.75" customHeight="1" x14ac:dyDescent="0.35">
      <c r="B883" s="34"/>
      <c r="C883" s="34"/>
      <c r="D883" s="34"/>
      <c r="E883" s="53"/>
    </row>
    <row r="884" spans="2:5" ht="15.75" customHeight="1" x14ac:dyDescent="0.35">
      <c r="B884" s="34"/>
      <c r="C884" s="34"/>
      <c r="D884" s="34"/>
      <c r="E884" s="53"/>
    </row>
    <row r="885" spans="2:5" ht="15.75" customHeight="1" x14ac:dyDescent="0.35">
      <c r="B885" s="34"/>
      <c r="C885" s="34"/>
      <c r="D885" s="34"/>
      <c r="E885" s="53"/>
    </row>
    <row r="886" spans="2:5" ht="15.75" customHeight="1" x14ac:dyDescent="0.35">
      <c r="B886" s="34"/>
      <c r="C886" s="34"/>
      <c r="D886" s="34"/>
      <c r="E886" s="53"/>
    </row>
    <row r="887" spans="2:5" ht="15.75" customHeight="1" x14ac:dyDescent="0.35">
      <c r="B887" s="34"/>
      <c r="C887" s="34"/>
      <c r="D887" s="34"/>
      <c r="E887" s="53"/>
    </row>
    <row r="888" spans="2:5" ht="15.75" customHeight="1" x14ac:dyDescent="0.35">
      <c r="B888" s="34"/>
      <c r="C888" s="34"/>
      <c r="D888" s="34"/>
      <c r="E888" s="53"/>
    </row>
    <row r="889" spans="2:5" ht="15.75" customHeight="1" x14ac:dyDescent="0.35">
      <c r="B889" s="34"/>
      <c r="C889" s="34"/>
      <c r="D889" s="34"/>
      <c r="E889" s="53"/>
    </row>
    <row r="890" spans="2:5" ht="15.75" customHeight="1" x14ac:dyDescent="0.35">
      <c r="B890" s="34"/>
      <c r="C890" s="34"/>
      <c r="D890" s="34"/>
      <c r="E890" s="53"/>
    </row>
    <row r="891" spans="2:5" ht="15.75" customHeight="1" x14ac:dyDescent="0.35">
      <c r="B891" s="34"/>
      <c r="C891" s="34"/>
      <c r="D891" s="34"/>
      <c r="E891" s="53"/>
    </row>
    <row r="892" spans="2:5" ht="15.75" customHeight="1" x14ac:dyDescent="0.35">
      <c r="B892" s="34"/>
      <c r="C892" s="34"/>
      <c r="D892" s="34"/>
      <c r="E892" s="53"/>
    </row>
    <row r="893" spans="2:5" ht="15.75" customHeight="1" x14ac:dyDescent="0.35">
      <c r="B893" s="34"/>
      <c r="C893" s="34"/>
      <c r="D893" s="34"/>
      <c r="E893" s="53"/>
    </row>
    <row r="894" spans="2:5" ht="15.75" customHeight="1" x14ac:dyDescent="0.35">
      <c r="B894" s="34"/>
      <c r="C894" s="34"/>
      <c r="D894" s="34"/>
      <c r="E894" s="53"/>
    </row>
    <row r="895" spans="2:5" ht="15.75" customHeight="1" x14ac:dyDescent="0.35">
      <c r="B895" s="34"/>
      <c r="C895" s="34"/>
      <c r="D895" s="34"/>
      <c r="E895" s="53"/>
    </row>
    <row r="896" spans="2:5" ht="15.75" customHeight="1" x14ac:dyDescent="0.35">
      <c r="B896" s="34"/>
      <c r="C896" s="34"/>
      <c r="D896" s="34"/>
      <c r="E896" s="53"/>
    </row>
    <row r="897" spans="2:5" ht="15.75" customHeight="1" x14ac:dyDescent="0.35">
      <c r="B897" s="34"/>
      <c r="C897" s="34"/>
      <c r="D897" s="34"/>
      <c r="E897" s="53"/>
    </row>
    <row r="898" spans="2:5" ht="15.75" customHeight="1" x14ac:dyDescent="0.35">
      <c r="B898" s="34"/>
      <c r="C898" s="34"/>
      <c r="D898" s="34"/>
      <c r="E898" s="53"/>
    </row>
    <row r="899" spans="2:5" ht="15.75" customHeight="1" x14ac:dyDescent="0.35">
      <c r="B899" s="34"/>
      <c r="C899" s="34"/>
      <c r="D899" s="34"/>
      <c r="E899" s="53"/>
    </row>
    <row r="900" spans="2:5" ht="15.75" customHeight="1" x14ac:dyDescent="0.35">
      <c r="B900" s="34"/>
      <c r="C900" s="34"/>
      <c r="D900" s="34"/>
      <c r="E900" s="53"/>
    </row>
    <row r="901" spans="2:5" ht="15.75" customHeight="1" x14ac:dyDescent="0.35">
      <c r="B901" s="34"/>
      <c r="C901" s="34"/>
      <c r="D901" s="34"/>
      <c r="E901" s="53"/>
    </row>
    <row r="902" spans="2:5" ht="15.75" customHeight="1" x14ac:dyDescent="0.35">
      <c r="B902" s="34"/>
      <c r="C902" s="34"/>
      <c r="D902" s="34"/>
      <c r="E902" s="53"/>
    </row>
    <row r="903" spans="2:5" ht="15.75" customHeight="1" x14ac:dyDescent="0.35">
      <c r="B903" s="34"/>
      <c r="C903" s="34"/>
      <c r="D903" s="34"/>
      <c r="E903" s="53"/>
    </row>
    <row r="904" spans="2:5" ht="15.75" customHeight="1" x14ac:dyDescent="0.35">
      <c r="B904" s="34"/>
      <c r="C904" s="34"/>
      <c r="D904" s="34"/>
      <c r="E904" s="53"/>
    </row>
    <row r="905" spans="2:5" ht="15.75" customHeight="1" x14ac:dyDescent="0.35">
      <c r="B905" s="34"/>
      <c r="C905" s="34"/>
      <c r="D905" s="34"/>
      <c r="E905" s="53"/>
    </row>
    <row r="906" spans="2:5" ht="15.75" customHeight="1" x14ac:dyDescent="0.35">
      <c r="B906" s="34"/>
      <c r="C906" s="34"/>
      <c r="D906" s="34"/>
      <c r="E906" s="53"/>
    </row>
    <row r="907" spans="2:5" ht="15.75" customHeight="1" x14ac:dyDescent="0.35">
      <c r="B907" s="34"/>
      <c r="C907" s="34"/>
      <c r="D907" s="34"/>
      <c r="E907" s="53"/>
    </row>
    <row r="908" spans="2:5" ht="15.75" customHeight="1" x14ac:dyDescent="0.35">
      <c r="B908" s="34"/>
      <c r="C908" s="34"/>
      <c r="D908" s="34"/>
      <c r="E908" s="53"/>
    </row>
    <row r="909" spans="2:5" ht="15.75" customHeight="1" x14ac:dyDescent="0.35">
      <c r="B909" s="34"/>
      <c r="C909" s="34"/>
      <c r="D909" s="34"/>
      <c r="E909" s="53"/>
    </row>
    <row r="910" spans="2:5" ht="15.75" customHeight="1" x14ac:dyDescent="0.35">
      <c r="B910" s="34"/>
      <c r="C910" s="34"/>
      <c r="D910" s="34"/>
      <c r="E910" s="53"/>
    </row>
    <row r="911" spans="2:5" ht="15.75" customHeight="1" x14ac:dyDescent="0.35">
      <c r="B911" s="34"/>
      <c r="C911" s="34"/>
      <c r="D911" s="34"/>
      <c r="E911" s="53"/>
    </row>
    <row r="912" spans="2:5" ht="15.75" customHeight="1" x14ac:dyDescent="0.35">
      <c r="B912" s="34"/>
      <c r="C912" s="34"/>
      <c r="D912" s="34"/>
      <c r="E912" s="53"/>
    </row>
    <row r="913" spans="2:5" ht="15.75" customHeight="1" x14ac:dyDescent="0.35">
      <c r="B913" s="34"/>
      <c r="C913" s="34"/>
      <c r="D913" s="34"/>
      <c r="E913" s="53"/>
    </row>
    <row r="914" spans="2:5" ht="15.75" customHeight="1" x14ac:dyDescent="0.35">
      <c r="B914" s="34"/>
      <c r="C914" s="34"/>
      <c r="D914" s="34"/>
      <c r="E914" s="53"/>
    </row>
    <row r="915" spans="2:5" ht="15.75" customHeight="1" x14ac:dyDescent="0.35">
      <c r="B915" s="34"/>
      <c r="C915" s="34"/>
      <c r="D915" s="34"/>
      <c r="E915" s="53"/>
    </row>
    <row r="916" spans="2:5" ht="15.75" customHeight="1" x14ac:dyDescent="0.35">
      <c r="B916" s="34"/>
      <c r="C916" s="34"/>
      <c r="D916" s="34"/>
      <c r="E916" s="53"/>
    </row>
    <row r="917" spans="2:5" ht="15.75" customHeight="1" x14ac:dyDescent="0.35">
      <c r="B917" s="34"/>
      <c r="C917" s="34"/>
      <c r="D917" s="34"/>
      <c r="E917" s="53"/>
    </row>
    <row r="918" spans="2:5" ht="15.75" customHeight="1" x14ac:dyDescent="0.35">
      <c r="B918" s="34"/>
      <c r="C918" s="34"/>
      <c r="D918" s="34"/>
      <c r="E918" s="53"/>
    </row>
    <row r="919" spans="2:5" ht="15.75" customHeight="1" x14ac:dyDescent="0.35">
      <c r="B919" s="34"/>
      <c r="C919" s="34"/>
      <c r="D919" s="34"/>
      <c r="E919" s="53"/>
    </row>
    <row r="920" spans="2:5" ht="15.75" customHeight="1" x14ac:dyDescent="0.35">
      <c r="B920" s="34"/>
      <c r="C920" s="34"/>
      <c r="D920" s="34"/>
      <c r="E920" s="53"/>
    </row>
    <row r="921" spans="2:5" ht="15.75" customHeight="1" x14ac:dyDescent="0.35">
      <c r="B921" s="34"/>
      <c r="C921" s="34"/>
      <c r="D921" s="34"/>
      <c r="E921" s="53"/>
    </row>
    <row r="922" spans="2:5" ht="15.75" customHeight="1" x14ac:dyDescent="0.35">
      <c r="B922" s="34"/>
      <c r="C922" s="34"/>
      <c r="D922" s="34"/>
      <c r="E922" s="53"/>
    </row>
    <row r="923" spans="2:5" ht="15.75" customHeight="1" x14ac:dyDescent="0.35">
      <c r="B923" s="34"/>
      <c r="C923" s="34"/>
      <c r="D923" s="34"/>
      <c r="E923" s="53"/>
    </row>
    <row r="924" spans="2:5" ht="15.75" customHeight="1" x14ac:dyDescent="0.35">
      <c r="B924" s="34"/>
      <c r="C924" s="34"/>
      <c r="D924" s="34"/>
      <c r="E924" s="53"/>
    </row>
    <row r="925" spans="2:5" ht="15.75" customHeight="1" x14ac:dyDescent="0.35">
      <c r="B925" s="34"/>
      <c r="C925" s="34"/>
      <c r="D925" s="34"/>
      <c r="E925" s="53"/>
    </row>
    <row r="926" spans="2:5" ht="15.75" customHeight="1" x14ac:dyDescent="0.35">
      <c r="B926" s="34"/>
      <c r="C926" s="34"/>
      <c r="D926" s="34"/>
      <c r="E926" s="53"/>
    </row>
    <row r="927" spans="2:5" ht="15.75" customHeight="1" x14ac:dyDescent="0.35">
      <c r="B927" s="34"/>
      <c r="C927" s="34"/>
      <c r="D927" s="34"/>
      <c r="E927" s="53"/>
    </row>
    <row r="928" spans="2:5" ht="15.75" customHeight="1" x14ac:dyDescent="0.35">
      <c r="B928" s="34"/>
      <c r="C928" s="34"/>
      <c r="D928" s="34"/>
      <c r="E928" s="53"/>
    </row>
    <row r="929" spans="2:5" ht="15.75" customHeight="1" x14ac:dyDescent="0.35">
      <c r="B929" s="34"/>
      <c r="C929" s="34"/>
      <c r="D929" s="34"/>
      <c r="E929" s="53"/>
    </row>
    <row r="930" spans="2:5" ht="15.75" customHeight="1" x14ac:dyDescent="0.35">
      <c r="B930" s="34"/>
      <c r="C930" s="34"/>
      <c r="D930" s="34"/>
      <c r="E930" s="53"/>
    </row>
    <row r="931" spans="2:5" ht="15.75" customHeight="1" x14ac:dyDescent="0.35">
      <c r="B931" s="34"/>
      <c r="C931" s="34"/>
      <c r="D931" s="34"/>
      <c r="E931" s="53"/>
    </row>
    <row r="932" spans="2:5" ht="15.75" customHeight="1" x14ac:dyDescent="0.35">
      <c r="B932" s="34"/>
      <c r="C932" s="34"/>
      <c r="D932" s="34"/>
      <c r="E932" s="53"/>
    </row>
    <row r="933" spans="2:5" ht="15.75" customHeight="1" x14ac:dyDescent="0.35">
      <c r="B933" s="34"/>
      <c r="C933" s="34"/>
      <c r="D933" s="34"/>
      <c r="E933" s="53"/>
    </row>
    <row r="934" spans="2:5" ht="15.75" customHeight="1" x14ac:dyDescent="0.35">
      <c r="B934" s="34"/>
      <c r="C934" s="34"/>
      <c r="D934" s="34"/>
      <c r="E934" s="53"/>
    </row>
    <row r="935" spans="2:5" ht="15.75" customHeight="1" x14ac:dyDescent="0.35">
      <c r="B935" s="34"/>
      <c r="C935" s="34"/>
      <c r="D935" s="34"/>
      <c r="E935" s="53"/>
    </row>
    <row r="936" spans="2:5" ht="15.75" customHeight="1" x14ac:dyDescent="0.35">
      <c r="B936" s="34"/>
      <c r="C936" s="34"/>
      <c r="D936" s="34"/>
      <c r="E936" s="53"/>
    </row>
    <row r="937" spans="2:5" ht="15.75" customHeight="1" x14ac:dyDescent="0.35">
      <c r="B937" s="34"/>
      <c r="C937" s="34"/>
      <c r="D937" s="34"/>
      <c r="E937" s="53"/>
    </row>
    <row r="938" spans="2:5" ht="15.75" customHeight="1" x14ac:dyDescent="0.35">
      <c r="B938" s="34"/>
      <c r="C938" s="34"/>
      <c r="D938" s="34"/>
      <c r="E938" s="53"/>
    </row>
    <row r="939" spans="2:5" ht="15.75" customHeight="1" x14ac:dyDescent="0.35">
      <c r="B939" s="34"/>
      <c r="C939" s="34"/>
      <c r="D939" s="34"/>
      <c r="E939" s="53"/>
    </row>
    <row r="940" spans="2:5" ht="15.75" customHeight="1" x14ac:dyDescent="0.35">
      <c r="B940" s="34"/>
      <c r="C940" s="34"/>
      <c r="D940" s="34"/>
      <c r="E940" s="53"/>
    </row>
    <row r="941" spans="2:5" ht="15.75" customHeight="1" x14ac:dyDescent="0.35">
      <c r="B941" s="34"/>
      <c r="C941" s="34"/>
      <c r="D941" s="34"/>
      <c r="E941" s="53"/>
    </row>
    <row r="942" spans="2:5" ht="15.75" customHeight="1" x14ac:dyDescent="0.35">
      <c r="B942" s="34"/>
      <c r="C942" s="34"/>
      <c r="D942" s="34"/>
      <c r="E942" s="53"/>
    </row>
    <row r="943" spans="2:5" ht="15.75" customHeight="1" x14ac:dyDescent="0.35">
      <c r="B943" s="34"/>
      <c r="C943" s="34"/>
      <c r="D943" s="34"/>
      <c r="E943" s="53"/>
    </row>
    <row r="944" spans="2:5" ht="15.75" customHeight="1" x14ac:dyDescent="0.35">
      <c r="B944" s="34"/>
      <c r="C944" s="34"/>
      <c r="D944" s="34"/>
      <c r="E944" s="53"/>
    </row>
    <row r="945" spans="2:5" ht="15.75" customHeight="1" x14ac:dyDescent="0.35">
      <c r="B945" s="34"/>
      <c r="C945" s="34"/>
      <c r="D945" s="34"/>
      <c r="E945" s="53"/>
    </row>
    <row r="946" spans="2:5" ht="15.75" customHeight="1" x14ac:dyDescent="0.35">
      <c r="B946" s="34"/>
      <c r="C946" s="34"/>
      <c r="D946" s="34"/>
      <c r="E946" s="53"/>
    </row>
    <row r="947" spans="2:5" ht="15.75" customHeight="1" x14ac:dyDescent="0.35">
      <c r="B947" s="34"/>
      <c r="C947" s="34"/>
      <c r="D947" s="34"/>
      <c r="E947" s="53"/>
    </row>
    <row r="948" spans="2:5" ht="15.75" customHeight="1" x14ac:dyDescent="0.35">
      <c r="B948" s="34"/>
      <c r="C948" s="34"/>
      <c r="D948" s="34"/>
      <c r="E948" s="53"/>
    </row>
    <row r="949" spans="2:5" ht="15.75" customHeight="1" x14ac:dyDescent="0.35">
      <c r="B949" s="34"/>
      <c r="C949" s="34"/>
      <c r="D949" s="34"/>
      <c r="E949" s="53"/>
    </row>
    <row r="950" spans="2:5" ht="15.75" customHeight="1" x14ac:dyDescent="0.35">
      <c r="B950" s="34"/>
      <c r="C950" s="34"/>
      <c r="D950" s="34"/>
      <c r="E950" s="53"/>
    </row>
    <row r="951" spans="2:5" ht="15.75" customHeight="1" x14ac:dyDescent="0.35">
      <c r="B951" s="34"/>
      <c r="C951" s="34"/>
      <c r="D951" s="34"/>
      <c r="E951" s="53"/>
    </row>
    <row r="952" spans="2:5" ht="15.75" customHeight="1" x14ac:dyDescent="0.35">
      <c r="B952" s="34"/>
      <c r="C952" s="34"/>
      <c r="D952" s="34"/>
      <c r="E952" s="53"/>
    </row>
    <row r="953" spans="2:5" ht="15.75" customHeight="1" x14ac:dyDescent="0.35">
      <c r="B953" s="34"/>
      <c r="C953" s="34"/>
      <c r="D953" s="34"/>
      <c r="E953" s="53"/>
    </row>
    <row r="954" spans="2:5" ht="15.75" customHeight="1" x14ac:dyDescent="0.35">
      <c r="B954" s="34"/>
      <c r="C954" s="34"/>
      <c r="D954" s="34"/>
      <c r="E954" s="53"/>
    </row>
    <row r="955" spans="2:5" ht="15.75" customHeight="1" x14ac:dyDescent="0.35">
      <c r="B955" s="34"/>
      <c r="C955" s="34"/>
      <c r="D955" s="34"/>
      <c r="E955" s="53"/>
    </row>
    <row r="956" spans="2:5" ht="15.75" customHeight="1" x14ac:dyDescent="0.35">
      <c r="B956" s="34"/>
      <c r="C956" s="34"/>
      <c r="D956" s="34"/>
      <c r="E956" s="53"/>
    </row>
    <row r="957" spans="2:5" ht="15.75" customHeight="1" x14ac:dyDescent="0.35">
      <c r="B957" s="34"/>
      <c r="C957" s="34"/>
      <c r="D957" s="34"/>
      <c r="E957" s="53"/>
    </row>
    <row r="958" spans="2:5" ht="15.75" customHeight="1" x14ac:dyDescent="0.35">
      <c r="B958" s="34"/>
      <c r="C958" s="34"/>
      <c r="D958" s="34"/>
      <c r="E958" s="53"/>
    </row>
    <row r="959" spans="2:5" ht="15.75" customHeight="1" x14ac:dyDescent="0.35">
      <c r="B959" s="34"/>
      <c r="C959" s="34"/>
      <c r="D959" s="34"/>
      <c r="E959" s="53"/>
    </row>
    <row r="960" spans="2:5" ht="15.75" customHeight="1" x14ac:dyDescent="0.35">
      <c r="B960" s="34"/>
      <c r="C960" s="34"/>
      <c r="D960" s="34"/>
      <c r="E960" s="53"/>
    </row>
    <row r="961" spans="2:5" ht="15.75" customHeight="1" x14ac:dyDescent="0.35">
      <c r="B961" s="34"/>
      <c r="C961" s="34"/>
      <c r="D961" s="34"/>
      <c r="E961" s="53"/>
    </row>
    <row r="962" spans="2:5" ht="15.75" customHeight="1" x14ac:dyDescent="0.35">
      <c r="B962" s="34"/>
      <c r="C962" s="34"/>
      <c r="D962" s="34"/>
      <c r="E962" s="53"/>
    </row>
    <row r="963" spans="2:5" ht="15.75" customHeight="1" x14ac:dyDescent="0.35">
      <c r="B963" s="34"/>
      <c r="C963" s="34"/>
      <c r="D963" s="34"/>
      <c r="E963" s="53"/>
    </row>
    <row r="964" spans="2:5" ht="15.75" customHeight="1" x14ac:dyDescent="0.35">
      <c r="B964" s="34"/>
      <c r="C964" s="34"/>
      <c r="D964" s="34"/>
      <c r="E964" s="53"/>
    </row>
    <row r="965" spans="2:5" ht="15.75" customHeight="1" x14ac:dyDescent="0.35">
      <c r="B965" s="34"/>
      <c r="C965" s="34"/>
      <c r="D965" s="34"/>
      <c r="E965" s="53"/>
    </row>
    <row r="966" spans="2:5" ht="15.75" customHeight="1" x14ac:dyDescent="0.35">
      <c r="B966" s="34"/>
      <c r="C966" s="34"/>
      <c r="D966" s="34"/>
      <c r="E966" s="53"/>
    </row>
    <row r="967" spans="2:5" ht="15.75" customHeight="1" x14ac:dyDescent="0.35">
      <c r="B967" s="34"/>
      <c r="C967" s="34"/>
      <c r="D967" s="34"/>
      <c r="E967" s="53"/>
    </row>
    <row r="968" spans="2:5" ht="15.75" customHeight="1" x14ac:dyDescent="0.35">
      <c r="B968" s="34"/>
      <c r="C968" s="34"/>
      <c r="D968" s="34"/>
      <c r="E968" s="53"/>
    </row>
    <row r="969" spans="2:5" ht="15.75" customHeight="1" x14ac:dyDescent="0.35">
      <c r="B969" s="34"/>
      <c r="C969" s="34"/>
      <c r="D969" s="34"/>
      <c r="E969" s="53"/>
    </row>
    <row r="970" spans="2:5" ht="15.75" customHeight="1" x14ac:dyDescent="0.35">
      <c r="B970" s="34"/>
      <c r="C970" s="34"/>
      <c r="D970" s="34"/>
      <c r="E970" s="53"/>
    </row>
    <row r="971" spans="2:5" ht="15.75" customHeight="1" x14ac:dyDescent="0.35">
      <c r="B971" s="34"/>
      <c r="C971" s="34"/>
      <c r="D971" s="34"/>
      <c r="E971" s="53"/>
    </row>
    <row r="972" spans="2:5" ht="15.75" customHeight="1" x14ac:dyDescent="0.35">
      <c r="B972" s="34"/>
      <c r="C972" s="34"/>
      <c r="D972" s="34"/>
      <c r="E972" s="53"/>
    </row>
    <row r="973" spans="2:5" ht="15.75" customHeight="1" x14ac:dyDescent="0.35">
      <c r="B973" s="34"/>
      <c r="C973" s="34"/>
      <c r="D973" s="34"/>
      <c r="E973" s="53"/>
    </row>
    <row r="974" spans="2:5" ht="15.75" customHeight="1" x14ac:dyDescent="0.35">
      <c r="B974" s="34"/>
      <c r="C974" s="34"/>
      <c r="D974" s="34"/>
      <c r="E974" s="53"/>
    </row>
    <row r="975" spans="2:5" ht="15.75" customHeight="1" x14ac:dyDescent="0.35">
      <c r="B975" s="34"/>
      <c r="C975" s="34"/>
      <c r="D975" s="34"/>
      <c r="E975" s="53"/>
    </row>
    <row r="976" spans="2:5" ht="15.75" customHeight="1" x14ac:dyDescent="0.35">
      <c r="B976" s="34"/>
      <c r="C976" s="34"/>
      <c r="D976" s="34"/>
      <c r="E976" s="53"/>
    </row>
    <row r="977" spans="2:5" ht="15.75" customHeight="1" x14ac:dyDescent="0.35">
      <c r="B977" s="34"/>
      <c r="C977" s="34"/>
      <c r="D977" s="34"/>
      <c r="E977" s="53"/>
    </row>
    <row r="978" spans="2:5" ht="15.75" customHeight="1" x14ac:dyDescent="0.35">
      <c r="B978" s="34"/>
      <c r="C978" s="34"/>
      <c r="D978" s="34"/>
      <c r="E978" s="53"/>
    </row>
    <row r="979" spans="2:5" ht="15.75" customHeight="1" x14ac:dyDescent="0.35">
      <c r="B979" s="34"/>
      <c r="C979" s="34"/>
      <c r="D979" s="34"/>
      <c r="E979" s="53"/>
    </row>
    <row r="980" spans="2:5" ht="15.75" customHeight="1" x14ac:dyDescent="0.35">
      <c r="B980" s="34"/>
      <c r="C980" s="34"/>
      <c r="D980" s="34"/>
      <c r="E980" s="53"/>
    </row>
    <row r="981" spans="2:5" ht="15.75" customHeight="1" x14ac:dyDescent="0.35">
      <c r="B981" s="34"/>
      <c r="C981" s="34"/>
      <c r="D981" s="34"/>
      <c r="E981" s="53"/>
    </row>
    <row r="982" spans="2:5" ht="15.75" customHeight="1" x14ac:dyDescent="0.35">
      <c r="B982" s="34"/>
      <c r="C982" s="34"/>
      <c r="D982" s="34"/>
      <c r="E982" s="53"/>
    </row>
    <row r="983" spans="2:5" ht="15.75" customHeight="1" x14ac:dyDescent="0.35">
      <c r="B983" s="34"/>
      <c r="C983" s="34"/>
      <c r="D983" s="34"/>
      <c r="E983" s="53"/>
    </row>
    <row r="984" spans="2:5" ht="15.75" customHeight="1" x14ac:dyDescent="0.35">
      <c r="B984" s="34"/>
      <c r="C984" s="34"/>
      <c r="D984" s="34"/>
      <c r="E984" s="53"/>
    </row>
    <row r="985" spans="2:5" ht="15.75" customHeight="1" x14ac:dyDescent="0.35">
      <c r="B985" s="34"/>
      <c r="C985" s="34"/>
      <c r="D985" s="34"/>
      <c r="E985" s="53"/>
    </row>
    <row r="986" spans="2:5" ht="15.75" customHeight="1" x14ac:dyDescent="0.35">
      <c r="B986" s="34"/>
      <c r="C986" s="34"/>
      <c r="D986" s="34"/>
      <c r="E986" s="53"/>
    </row>
    <row r="987" spans="2:5" ht="15.75" customHeight="1" x14ac:dyDescent="0.35">
      <c r="B987" s="34"/>
      <c r="C987" s="34"/>
      <c r="D987" s="34"/>
      <c r="E987" s="53"/>
    </row>
    <row r="988" spans="2:5" ht="15.75" customHeight="1" x14ac:dyDescent="0.35">
      <c r="B988" s="34"/>
      <c r="C988" s="34"/>
      <c r="D988" s="34"/>
      <c r="E988" s="53"/>
    </row>
    <row r="989" spans="2:5" ht="15.75" customHeight="1" x14ac:dyDescent="0.35">
      <c r="B989" s="34"/>
      <c r="C989" s="34"/>
      <c r="D989" s="34"/>
      <c r="E989" s="53"/>
    </row>
    <row r="990" spans="2:5" ht="15.75" customHeight="1" x14ac:dyDescent="0.35">
      <c r="B990" s="34"/>
      <c r="C990" s="34"/>
      <c r="D990" s="34"/>
      <c r="E990" s="53"/>
    </row>
    <row r="991" spans="2:5" ht="15.75" customHeight="1" x14ac:dyDescent="0.35">
      <c r="B991" s="34"/>
      <c r="C991" s="34"/>
      <c r="D991" s="34"/>
      <c r="E991" s="53"/>
    </row>
    <row r="992" spans="2:5" ht="15.75" customHeight="1" x14ac:dyDescent="0.35">
      <c r="B992" s="34"/>
      <c r="C992" s="34"/>
      <c r="D992" s="34"/>
      <c r="E992" s="53"/>
    </row>
    <row r="993" spans="2:5" ht="15.75" customHeight="1" x14ac:dyDescent="0.35">
      <c r="B993" s="34"/>
      <c r="C993" s="34"/>
      <c r="D993" s="34"/>
      <c r="E993" s="53"/>
    </row>
    <row r="994" spans="2:5" ht="15.75" customHeight="1" x14ac:dyDescent="0.35">
      <c r="B994" s="34"/>
      <c r="C994" s="34"/>
      <c r="D994" s="34"/>
      <c r="E994" s="53"/>
    </row>
    <row r="995" spans="2:5" ht="15.75" customHeight="1" x14ac:dyDescent="0.35">
      <c r="B995" s="34"/>
      <c r="C995" s="34"/>
      <c r="D995" s="34"/>
      <c r="E995" s="53"/>
    </row>
    <row r="996" spans="2:5" ht="15.75" customHeight="1" x14ac:dyDescent="0.35">
      <c r="B996" s="34"/>
      <c r="C996" s="34"/>
      <c r="D996" s="34"/>
      <c r="E996" s="53"/>
    </row>
    <row r="997" spans="2:5" ht="15.75" customHeight="1" x14ac:dyDescent="0.35">
      <c r="B997" s="34"/>
      <c r="C997" s="34"/>
      <c r="D997" s="34"/>
      <c r="E997" s="53"/>
    </row>
    <row r="998" spans="2:5" ht="15.75" customHeight="1" x14ac:dyDescent="0.35">
      <c r="B998" s="34"/>
      <c r="C998" s="34"/>
      <c r="D998" s="34"/>
      <c r="E998" s="53"/>
    </row>
    <row r="999" spans="2:5" ht="15.75" customHeight="1" x14ac:dyDescent="0.35">
      <c r="B999" s="34"/>
      <c r="C999" s="34"/>
      <c r="D999" s="34"/>
      <c r="E999" s="53"/>
    </row>
    <row r="1000" spans="2:5" ht="15.75" customHeight="1" x14ac:dyDescent="0.35">
      <c r="B1000" s="34"/>
      <c r="C1000" s="34"/>
      <c r="D1000" s="34"/>
      <c r="E1000" s="53"/>
    </row>
  </sheetData>
  <pageMargins left="0.7" right="0.7" top="0.75" bottom="0.75" header="0" footer="0"/>
  <pageSetup orientation="landscape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Pre-segmentación </vt:lpstr>
      <vt:lpstr>Supuestos </vt:lpstr>
      <vt:lpstr>Análisis Capacidad Instalada</vt:lpstr>
      <vt:lpstr>Inventario</vt:lpstr>
      <vt:lpstr>Calendario Inversiones</vt:lpstr>
      <vt:lpstr>Costo recetas</vt:lpstr>
      <vt:lpstr>Evaluación Financiera</vt:lpstr>
      <vt:lpstr>INDICADORES</vt:lpstr>
      <vt:lpstr>Resumen Anual</vt:lpstr>
      <vt:lpstr>Matriz de decisión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Marianna Restrepo Calle</dc:creator>
  <cp:lastModifiedBy>Nunez, Catalina</cp:lastModifiedBy>
  <dcterms:created xsi:type="dcterms:W3CDTF">2021-03-14T19:51:11Z</dcterms:created>
  <dcterms:modified xsi:type="dcterms:W3CDTF">2022-05-10T20:46:08Z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d5be1ad-2f0c-47c3-b67d-9a533919588c_Enabled">
    <vt:lpwstr>true</vt:lpwstr>
  </property>
  <property fmtid="{D5CDD505-2E9C-101B-9397-08002B2CF9AE}" pid="3" name="MSIP_Label_cd5be1ad-2f0c-47c3-b67d-9a533919588c_SetDate">
    <vt:lpwstr>2022-05-09T16:26:54Z</vt:lpwstr>
  </property>
  <property fmtid="{D5CDD505-2E9C-101B-9397-08002B2CF9AE}" pid="4" name="MSIP_Label_cd5be1ad-2f0c-47c3-b67d-9a533919588c_Method">
    <vt:lpwstr>Privileged</vt:lpwstr>
  </property>
  <property fmtid="{D5CDD505-2E9C-101B-9397-08002B2CF9AE}" pid="5" name="MSIP_Label_cd5be1ad-2f0c-47c3-b67d-9a533919588c_Name">
    <vt:lpwstr>Incidental Personal Use</vt:lpwstr>
  </property>
  <property fmtid="{D5CDD505-2E9C-101B-9397-08002B2CF9AE}" pid="6" name="MSIP_Label_cd5be1ad-2f0c-47c3-b67d-9a533919588c_SiteId">
    <vt:lpwstr>3596192b-fdf5-4e2c-a6fa-acb706c963d8</vt:lpwstr>
  </property>
  <property fmtid="{D5CDD505-2E9C-101B-9397-08002B2CF9AE}" pid="7" name="MSIP_Label_cd5be1ad-2f0c-47c3-b67d-9a533919588c_ActionId">
    <vt:lpwstr>c6b4b72e-50e0-428c-905e-fc11f60f71e9</vt:lpwstr>
  </property>
  <property fmtid="{D5CDD505-2E9C-101B-9397-08002B2CF9AE}" pid="8" name="MSIP_Label_cd5be1ad-2f0c-47c3-b67d-9a533919588c_ContentBits">
    <vt:lpwstr>0</vt:lpwstr>
  </property>
</Properties>
</file>